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/>
  <mc:AlternateContent xmlns:mc="http://schemas.openxmlformats.org/markup-compatibility/2006">
    <mc:Choice Requires="x15">
      <x15ac:absPath xmlns:x15ac="http://schemas.microsoft.com/office/spreadsheetml/2010/11/ac" url="C:\_LUDO\2024\20240107 Kotolna SG 55\20240612 Kotolna SG 55 DRS\CAST B\PK SG 55_USTREDENE VYKUROVANIE\"/>
    </mc:Choice>
  </mc:AlternateContent>
  <xr:revisionPtr revIDLastSave="0" documentId="13_ncr:1_{676767BA-9A8F-45BF-A6F3-613AE20B597C}" xr6:coauthVersionLast="36" xr6:coauthVersionMax="47" xr10:uidLastSave="{00000000-0000-0000-0000-000000000000}"/>
  <bookViews>
    <workbookView xWindow="-28920" yWindow="-110" windowWidth="29040" windowHeight="15720" activeTab="1" xr2:uid="{00000000-000D-0000-FFFF-FFFF00000000}"/>
  </bookViews>
  <sheets>
    <sheet name="Rekapitulácia stavby" sheetId="1" r:id="rId1"/>
    <sheet name="01 - Ústredné vykurovanie" sheetId="2" r:id="rId2"/>
  </sheets>
  <definedNames>
    <definedName name="_xlnm._FilterDatabase" localSheetId="1" hidden="1">'01 - Ústredné vykurovanie'!$C$127:$K$369</definedName>
    <definedName name="_xlnm.Print_Titles" localSheetId="1">'01 - Ústredné vykurovanie'!$127:$127</definedName>
    <definedName name="_xlnm.Print_Titles" localSheetId="0">'Rekapitulácia stavby'!$92:$92</definedName>
    <definedName name="_xlnm.Print_Area" localSheetId="1">'01 - Ústredné vykurovanie'!$C$4:$J$76,'01 - Ústredné vykurovanie'!$C$82:$J$109,'01 - Ústredné vykurovanie'!$C$115:$J$369</definedName>
    <definedName name="_xlnm.Print_Area" localSheetId="0">'Rekapitulácia stavby'!$D$4:$AO$76,'Rekapitulácia stavby'!$C$82:$AQ$100</definedName>
  </definedNames>
  <calcPr calcId="191029"/>
</workbook>
</file>

<file path=xl/calcChain.xml><?xml version="1.0" encoding="utf-8"?>
<calcChain xmlns="http://schemas.openxmlformats.org/spreadsheetml/2006/main">
  <c r="BD98" i="1" l="1"/>
  <c r="BC98" i="1"/>
  <c r="AY98" i="1"/>
  <c r="AG97" i="1" l="1"/>
  <c r="AN97" i="1" s="1"/>
  <c r="BD97" i="1"/>
  <c r="BK160" i="2"/>
  <c r="BI160" i="2"/>
  <c r="BH160" i="2"/>
  <c r="BG160" i="2"/>
  <c r="BE160" i="2"/>
  <c r="T160" i="2"/>
  <c r="R160" i="2"/>
  <c r="P160" i="2"/>
  <c r="BF160" i="2"/>
  <c r="AY96" i="1"/>
  <c r="J37" i="2"/>
  <c r="J36" i="2"/>
  <c r="AY95" i="1" s="1"/>
  <c r="J35" i="2"/>
  <c r="AX95" i="1" s="1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T352" i="2" s="1"/>
  <c r="T351" i="2" s="1"/>
  <c r="R353" i="2"/>
  <c r="R352" i="2" s="1"/>
  <c r="R351" i="2" s="1"/>
  <c r="P353" i="2"/>
  <c r="P352" i="2" s="1"/>
  <c r="P351" i="2" s="1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T342" i="2" s="1"/>
  <c r="R343" i="2"/>
  <c r="R342" i="2" s="1"/>
  <c r="P343" i="2"/>
  <c r="P342" i="2" s="1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F122" i="2"/>
  <c r="E120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25" i="2" s="1"/>
  <c r="J17" i="2"/>
  <c r="J15" i="2"/>
  <c r="E15" i="2"/>
  <c r="F124" i="2" s="1"/>
  <c r="J14" i="2"/>
  <c r="J89" i="2"/>
  <c r="E7" i="2"/>
  <c r="E85" i="2" s="1"/>
  <c r="L90" i="1"/>
  <c r="AM90" i="1"/>
  <c r="AM89" i="1"/>
  <c r="L89" i="1"/>
  <c r="AM87" i="1"/>
  <c r="L87" i="1"/>
  <c r="L85" i="1"/>
  <c r="L84" i="1"/>
  <c r="BK240" i="2"/>
  <c r="BK238" i="2"/>
  <c r="BK229" i="2"/>
  <c r="BK227" i="2"/>
  <c r="BK219" i="2"/>
  <c r="BK210" i="2"/>
  <c r="BK205" i="2"/>
  <c r="BK203" i="2"/>
  <c r="BK193" i="2"/>
  <c r="BK171" i="2"/>
  <c r="BK164" i="2"/>
  <c r="BK161" i="2"/>
  <c r="BK151" i="2"/>
  <c r="BK143" i="2"/>
  <c r="BK140" i="2"/>
  <c r="BK136" i="2"/>
  <c r="BK131" i="2"/>
  <c r="BK309" i="2"/>
  <c r="BK302" i="2"/>
  <c r="BK290" i="2"/>
  <c r="BK347" i="2"/>
  <c r="BK313" i="2"/>
  <c r="BK284" i="2"/>
  <c r="BK262" i="2"/>
  <c r="BK199" i="2"/>
  <c r="BK155" i="2"/>
  <c r="BK133" i="2"/>
  <c r="BK247" i="2"/>
  <c r="BK150" i="2"/>
  <c r="BK357" i="2"/>
  <c r="BK353" i="2"/>
  <c r="BK337" i="2"/>
  <c r="BK334" i="2"/>
  <c r="BK328" i="2"/>
  <c r="BK321" i="2"/>
  <c r="BK317" i="2"/>
  <c r="BK304" i="2"/>
  <c r="BK294" i="2"/>
  <c r="BK283" i="2"/>
  <c r="BK258" i="2"/>
  <c r="BK244" i="2"/>
  <c r="BK236" i="2"/>
  <c r="BK233" i="2"/>
  <c r="BK224" i="2"/>
  <c r="BK222" i="2"/>
  <c r="BK213" i="2"/>
  <c r="BK202" i="2"/>
  <c r="BK194" i="2"/>
  <c r="BK192" i="2"/>
  <c r="BK189" i="2"/>
  <c r="BK172" i="2"/>
  <c r="BK170" i="2"/>
  <c r="BK156" i="2"/>
  <c r="BK139" i="2"/>
  <c r="BK134" i="2"/>
  <c r="BK364" i="2"/>
  <c r="BK362" i="2"/>
  <c r="BK340" i="2"/>
  <c r="BK338" i="2"/>
  <c r="BK332" i="2"/>
  <c r="BK325" i="2"/>
  <c r="BK322" i="2"/>
  <c r="BK306" i="2"/>
  <c r="BK301" i="2"/>
  <c r="BK296" i="2"/>
  <c r="BK276" i="2"/>
  <c r="BK266" i="2"/>
  <c r="BK264" i="2"/>
  <c r="BK261" i="2"/>
  <c r="BK253" i="2"/>
  <c r="BK252" i="2"/>
  <c r="BK232" i="2"/>
  <c r="BK220" i="2"/>
  <c r="BK216" i="2"/>
  <c r="BK214" i="2"/>
  <c r="BK209" i="2"/>
  <c r="BK188" i="2"/>
  <c r="BK162" i="2"/>
  <c r="BK157" i="2"/>
  <c r="BK149" i="2"/>
  <c r="BK146" i="2"/>
  <c r="BK361" i="2"/>
  <c r="BK292" i="2"/>
  <c r="BK141" i="2"/>
  <c r="BK368" i="2"/>
  <c r="BK365" i="2"/>
  <c r="BK360" i="2"/>
  <c r="BK358" i="2"/>
  <c r="BK297" i="2"/>
  <c r="BK282" i="2"/>
  <c r="BK256" i="2"/>
  <c r="BK242" i="2"/>
  <c r="BK208" i="2"/>
  <c r="BK243" i="2"/>
  <c r="BK223" i="2"/>
  <c r="BK207" i="2"/>
  <c r="BK165" i="2"/>
  <c r="BK154" i="2"/>
  <c r="BK142" i="2"/>
  <c r="BK356" i="2"/>
  <c r="BK349" i="2"/>
  <c r="BK346" i="2"/>
  <c r="BK343" i="2"/>
  <c r="BK336" i="2"/>
  <c r="BK327" i="2"/>
  <c r="BK298" i="2"/>
  <c r="BK295" i="2"/>
  <c r="BK285" i="2"/>
  <c r="BK281" i="2"/>
  <c r="BK275" i="2"/>
  <c r="BK272" i="2"/>
  <c r="BK265" i="2"/>
  <c r="BK263" i="2"/>
  <c r="BK260" i="2"/>
  <c r="BK255" i="2"/>
  <c r="BK248" i="2"/>
  <c r="BK234" i="2"/>
  <c r="BK196" i="2"/>
  <c r="BK190" i="2"/>
  <c r="BK167" i="2"/>
  <c r="BK153" i="2"/>
  <c r="BK331" i="2"/>
  <c r="BK326" i="2"/>
  <c r="BK319" i="2"/>
  <c r="BK308" i="2"/>
  <c r="BK299" i="2"/>
  <c r="BK291" i="2"/>
  <c r="BK269" i="2"/>
  <c r="BK254" i="2"/>
  <c r="BK221" i="2"/>
  <c r="BK215" i="2"/>
  <c r="BK211" i="2"/>
  <c r="BK200" i="2"/>
  <c r="BK191" i="2"/>
  <c r="BK168" i="2"/>
  <c r="BK145" i="2"/>
  <c r="BK315" i="2"/>
  <c r="BK197" i="2"/>
  <c r="BK132" i="2"/>
  <c r="BK345" i="2"/>
  <c r="BK305" i="2"/>
  <c r="BK278" i="2"/>
  <c r="BK246" i="2"/>
  <c r="BK166" i="2"/>
  <c r="BK250" i="2"/>
  <c r="BK225" i="2"/>
  <c r="BK218" i="2"/>
  <c r="BK201" i="2"/>
  <c r="BK187" i="2"/>
  <c r="BK159" i="2"/>
  <c r="BK144" i="2"/>
  <c r="BK363" i="2"/>
  <c r="BK329" i="2"/>
  <c r="BK324" i="2"/>
  <c r="BK311" i="2"/>
  <c r="BK303" i="2"/>
  <c r="BK239" i="2"/>
  <c r="BK228" i="2"/>
  <c r="BK217" i="2"/>
  <c r="BK206" i="2"/>
  <c r="BK148" i="2"/>
  <c r="BK138" i="2"/>
  <c r="BK288" i="2"/>
  <c r="BK367" i="2"/>
  <c r="BK310" i="2"/>
  <c r="BK280" i="2"/>
  <c r="BK257" i="2"/>
  <c r="BK147" i="2"/>
  <c r="AS94" i="1"/>
  <c r="BK318" i="2"/>
  <c r="BK314" i="2"/>
  <c r="BK286" i="2"/>
  <c r="BK277" i="2"/>
  <c r="BK270" i="2"/>
  <c r="BK245" i="2"/>
  <c r="BK230" i="2"/>
  <c r="BK212" i="2"/>
  <c r="BK369" i="2"/>
  <c r="BK350" i="2"/>
  <c r="BK341" i="2"/>
  <c r="BK300" i="2"/>
  <c r="BK268" i="2"/>
  <c r="BK235" i="2"/>
  <c r="BK169" i="2"/>
  <c r="BK152" i="2"/>
  <c r="BK137" i="2"/>
  <c r="BK135" i="2"/>
  <c r="BK204" i="2"/>
  <c r="BK366" i="2"/>
  <c r="BK359" i="2"/>
  <c r="BK355" i="2"/>
  <c r="BK333" i="2"/>
  <c r="BK287" i="2"/>
  <c r="BK339" i="2"/>
  <c r="BK335" i="2"/>
  <c r="BK323" i="2"/>
  <c r="BK320" i="2"/>
  <c r="BK316" i="2"/>
  <c r="BK312" i="2"/>
  <c r="BK289" i="2"/>
  <c r="BK279" i="2"/>
  <c r="BK274" i="2"/>
  <c r="BK267" i="2"/>
  <c r="BK237" i="2"/>
  <c r="BK330" i="2"/>
  <c r="BK307" i="2"/>
  <c r="BK293" i="2"/>
  <c r="BK271" i="2"/>
  <c r="BK259" i="2"/>
  <c r="BK249" i="2"/>
  <c r="BK226" i="2"/>
  <c r="BK198" i="2"/>
  <c r="BK186" i="2"/>
  <c r="AX97" i="1" l="1"/>
  <c r="AW98" i="1"/>
  <c r="AY97" i="1"/>
  <c r="AX98" i="1"/>
  <c r="AW97" i="1"/>
  <c r="AV98" i="1"/>
  <c r="AT98" i="1" s="1"/>
  <c r="AG98" i="1"/>
  <c r="AX96" i="1"/>
  <c r="F36" i="2"/>
  <c r="BC95" i="1" s="1"/>
  <c r="J33" i="2"/>
  <c r="AV95" i="1" s="1"/>
  <c r="F35" i="2"/>
  <c r="BB95" i="1" s="1"/>
  <c r="F37" i="2"/>
  <c r="BD95" i="1" s="1"/>
  <c r="F33" i="2"/>
  <c r="AZ95" i="1" s="1"/>
  <c r="BK130" i="2"/>
  <c r="J98" i="2" s="1"/>
  <c r="BK195" i="2"/>
  <c r="J100" i="2"/>
  <c r="P273" i="2"/>
  <c r="BK354" i="2"/>
  <c r="J108" i="2" s="1"/>
  <c r="P158" i="2"/>
  <c r="BK273" i="2"/>
  <c r="J102" i="2" s="1"/>
  <c r="P354" i="2"/>
  <c r="R130" i="2"/>
  <c r="P195" i="2"/>
  <c r="R251" i="2"/>
  <c r="T251" i="2"/>
  <c r="BK344" i="2"/>
  <c r="J104" i="2"/>
  <c r="R354" i="2"/>
  <c r="P130" i="2"/>
  <c r="BK158" i="2"/>
  <c r="J99" i="2" s="1"/>
  <c r="R158" i="2"/>
  <c r="R195" i="2"/>
  <c r="BK251" i="2"/>
  <c r="J101" i="2" s="1"/>
  <c r="R273" i="2"/>
  <c r="P344" i="2"/>
  <c r="T344" i="2"/>
  <c r="P348" i="2"/>
  <c r="T348" i="2"/>
  <c r="T354" i="2"/>
  <c r="T130" i="2"/>
  <c r="T158" i="2"/>
  <c r="T195" i="2"/>
  <c r="P251" i="2"/>
  <c r="T273" i="2"/>
  <c r="R344" i="2"/>
  <c r="BK348" i="2"/>
  <c r="J105" i="2" s="1"/>
  <c r="R348" i="2"/>
  <c r="AU98" i="1"/>
  <c r="BK342" i="2"/>
  <c r="J103" i="2" s="1"/>
  <c r="BK352" i="2"/>
  <c r="J107" i="2"/>
  <c r="F91" i="2"/>
  <c r="E118" i="2"/>
  <c r="J122" i="2"/>
  <c r="J124" i="2"/>
  <c r="BF132" i="2"/>
  <c r="BF133" i="2"/>
  <c r="BF135" i="2"/>
  <c r="BF141" i="2"/>
  <c r="BF142" i="2"/>
  <c r="BF143" i="2"/>
  <c r="BF145" i="2"/>
  <c r="BF147" i="2"/>
  <c r="BF149" i="2"/>
  <c r="BF150" i="2"/>
  <c r="BF155" i="2"/>
  <c r="BF166" i="2"/>
  <c r="BF167" i="2"/>
  <c r="BF169" i="2"/>
  <c r="BF186" i="2"/>
  <c r="BF189" i="2"/>
  <c r="BF190" i="2"/>
  <c r="BF200" i="2"/>
  <c r="BF206" i="2"/>
  <c r="BF209" i="2"/>
  <c r="BF211" i="2"/>
  <c r="BF213" i="2"/>
  <c r="BF215" i="2"/>
  <c r="BF217" i="2"/>
  <c r="BF220" i="2"/>
  <c r="BF226" i="2"/>
  <c r="BF227" i="2"/>
  <c r="BF228" i="2"/>
  <c r="BF229" i="2"/>
  <c r="BF236" i="2"/>
  <c r="BF237" i="2"/>
  <c r="BF238" i="2"/>
  <c r="BF255" i="2"/>
  <c r="BF256" i="2"/>
  <c r="BF260" i="2"/>
  <c r="BF265" i="2"/>
  <c r="BF266" i="2"/>
  <c r="BF268" i="2"/>
  <c r="BF269" i="2"/>
  <c r="BF270" i="2"/>
  <c r="BF274" i="2"/>
  <c r="BF278" i="2"/>
  <c r="BF286" i="2"/>
  <c r="BF288" i="2"/>
  <c r="BF292" i="2"/>
  <c r="BF293" i="2"/>
  <c r="BF295" i="2"/>
  <c r="BF297" i="2"/>
  <c r="BF298" i="2"/>
  <c r="BF301" i="2"/>
  <c r="BF302" i="2"/>
  <c r="BF303" i="2"/>
  <c r="BF304" i="2"/>
  <c r="BF309" i="2"/>
  <c r="BF312" i="2"/>
  <c r="BF313" i="2"/>
  <c r="BF315" i="2"/>
  <c r="BF316" i="2"/>
  <c r="BF317" i="2"/>
  <c r="BF321" i="2"/>
  <c r="BF323" i="2"/>
  <c r="BF324" i="2"/>
  <c r="BF335" i="2"/>
  <c r="BF339" i="2"/>
  <c r="BF340" i="2"/>
  <c r="BF341" i="2"/>
  <c r="BF345" i="2"/>
  <c r="BF346" i="2"/>
  <c r="BF349" i="2"/>
  <c r="BF350" i="2"/>
  <c r="BF353" i="2"/>
  <c r="J125" i="2"/>
  <c r="BF131" i="2"/>
  <c r="BF159" i="2"/>
  <c r="BF161" i="2"/>
  <c r="BF162" i="2"/>
  <c r="BF168" i="2"/>
  <c r="BF187" i="2"/>
  <c r="BF192" i="2"/>
  <c r="BF194" i="2"/>
  <c r="BF196" i="2"/>
  <c r="BF198" i="2"/>
  <c r="BF218" i="2"/>
  <c r="BF219" i="2"/>
  <c r="BF225" i="2"/>
  <c r="BF234" i="2"/>
  <c r="BF252" i="2"/>
  <c r="BF253" i="2"/>
  <c r="BF271" i="2"/>
  <c r="BF282" i="2"/>
  <c r="BF310" i="2"/>
  <c r="BF361" i="2"/>
  <c r="BF369" i="2"/>
  <c r="BF134" i="2"/>
  <c r="BF137" i="2"/>
  <c r="BF140" i="2"/>
  <c r="BF170" i="2"/>
  <c r="BF171" i="2"/>
  <c r="BF188" i="2"/>
  <c r="BF193" i="2"/>
  <c r="BF239" i="2"/>
  <c r="BF240" i="2"/>
  <c r="BF250" i="2"/>
  <c r="BF259" i="2"/>
  <c r="BF264" i="2"/>
  <c r="BF289" i="2"/>
  <c r="BF294" i="2"/>
  <c r="BF308" i="2"/>
  <c r="BF314" i="2"/>
  <c r="BF325" i="2"/>
  <c r="BF327" i="2"/>
  <c r="BF328" i="2"/>
  <c r="BF331" i="2"/>
  <c r="BF334" i="2"/>
  <c r="BF336" i="2"/>
  <c r="BF338" i="2"/>
  <c r="BF347" i="2"/>
  <c r="BF355" i="2"/>
  <c r="BF356" i="2"/>
  <c r="BF357" i="2"/>
  <c r="BF358" i="2"/>
  <c r="BF359" i="2"/>
  <c r="BF360" i="2"/>
  <c r="BF364" i="2"/>
  <c r="BF365" i="2"/>
  <c r="BF366" i="2"/>
  <c r="BF367" i="2"/>
  <c r="BF139" i="2"/>
  <c r="BF151" i="2"/>
  <c r="BF152" i="2"/>
  <c r="BF165" i="2"/>
  <c r="BF172" i="2"/>
  <c r="BF205" i="2"/>
  <c r="BF210" i="2"/>
  <c r="BF214" i="2"/>
  <c r="BF277" i="2"/>
  <c r="BF280" i="2"/>
  <c r="BF285" i="2"/>
  <c r="BF299" i="2"/>
  <c r="BF318" i="2"/>
  <c r="BF319" i="2"/>
  <c r="BF320" i="2"/>
  <c r="BF330" i="2"/>
  <c r="BF333" i="2"/>
  <c r="F92" i="2"/>
  <c r="BF136" i="2"/>
  <c r="BF138" i="2"/>
  <c r="BF144" i="2"/>
  <c r="BF146" i="2"/>
  <c r="BF148" i="2"/>
  <c r="BF153" i="2"/>
  <c r="BF154" i="2"/>
  <c r="BF156" i="2"/>
  <c r="BF157" i="2"/>
  <c r="BF164" i="2"/>
  <c r="BF191" i="2"/>
  <c r="BF197" i="2"/>
  <c r="BF199" i="2"/>
  <c r="BF201" i="2"/>
  <c r="BF202" i="2"/>
  <c r="BF203" i="2"/>
  <c r="BF204" i="2"/>
  <c r="BF207" i="2"/>
  <c r="BF208" i="2"/>
  <c r="BF212" i="2"/>
  <c r="BF216" i="2"/>
  <c r="BF221" i="2"/>
  <c r="BF222" i="2"/>
  <c r="BF223" i="2"/>
  <c r="BF224" i="2"/>
  <c r="BF230" i="2"/>
  <c r="BF232" i="2"/>
  <c r="BF233" i="2"/>
  <c r="BF235" i="2"/>
  <c r="BF242" i="2"/>
  <c r="BF243" i="2"/>
  <c r="BF244" i="2"/>
  <c r="BF245" i="2"/>
  <c r="BF246" i="2"/>
  <c r="BF247" i="2"/>
  <c r="BF248" i="2"/>
  <c r="BF249" i="2"/>
  <c r="BF254" i="2"/>
  <c r="BF257" i="2"/>
  <c r="BF258" i="2"/>
  <c r="BF261" i="2"/>
  <c r="BF262" i="2"/>
  <c r="BF263" i="2"/>
  <c r="BF267" i="2"/>
  <c r="BF272" i="2"/>
  <c r="BF275" i="2"/>
  <c r="BF276" i="2"/>
  <c r="BF279" i="2"/>
  <c r="BF281" i="2"/>
  <c r="BF283" i="2"/>
  <c r="BF284" i="2"/>
  <c r="BF287" i="2"/>
  <c r="BF290" i="2"/>
  <c r="BF291" i="2"/>
  <c r="BF296" i="2"/>
  <c r="BF300" i="2"/>
  <c r="BF305" i="2"/>
  <c r="BF306" i="2"/>
  <c r="BF307" i="2"/>
  <c r="BF311" i="2"/>
  <c r="BF322" i="2"/>
  <c r="BF326" i="2"/>
  <c r="BF329" i="2"/>
  <c r="BF332" i="2"/>
  <c r="BF337" i="2"/>
  <c r="BF343" i="2"/>
  <c r="BF362" i="2"/>
  <c r="BF363" i="2"/>
  <c r="BF368" i="2"/>
  <c r="AZ96" i="1"/>
  <c r="AV96" i="1"/>
  <c r="BA98" i="1"/>
  <c r="BB96" i="1"/>
  <c r="BB98" i="1"/>
  <c r="BA97" i="1" l="1"/>
  <c r="AZ98" i="1"/>
  <c r="AN98" i="1"/>
  <c r="BD96" i="1"/>
  <c r="BD94" i="1" s="1"/>
  <c r="W33" i="1" s="1"/>
  <c r="BC97" i="1"/>
  <c r="BC96" i="1"/>
  <c r="BB97" i="1"/>
  <c r="BC94" i="1"/>
  <c r="W32" i="1" s="1"/>
  <c r="AZ94" i="1"/>
  <c r="W29" i="1" s="1"/>
  <c r="BB94" i="1"/>
  <c r="W31" i="1" s="1"/>
  <c r="T129" i="2"/>
  <c r="T128" i="2" s="1"/>
  <c r="P129" i="2"/>
  <c r="P128" i="2" s="1"/>
  <c r="AU95" i="1" s="1"/>
  <c r="R129" i="2"/>
  <c r="R128" i="2" s="1"/>
  <c r="BK351" i="2"/>
  <c r="J106" i="2" s="1"/>
  <c r="BK129" i="2"/>
  <c r="F34" i="2"/>
  <c r="BA95" i="1" s="1"/>
  <c r="J34" i="2"/>
  <c r="AW95" i="1" s="1"/>
  <c r="AT95" i="1" s="1"/>
  <c r="AW96" i="1" l="1"/>
  <c r="AT96" i="1" s="1"/>
  <c r="AV97" i="1"/>
  <c r="AT97" i="1" s="1"/>
  <c r="AU96" i="1"/>
  <c r="AU94" i="1" s="1"/>
  <c r="AU97" i="1"/>
  <c r="BA96" i="1"/>
  <c r="BA94" i="1" s="1"/>
  <c r="AZ97" i="1"/>
  <c r="AV94" i="1"/>
  <c r="AK29" i="1" s="1"/>
  <c r="AY94" i="1"/>
  <c r="AX94" i="1"/>
  <c r="BK128" i="2"/>
  <c r="J30" i="2" s="1"/>
  <c r="AG95" i="1" s="1"/>
  <c r="J97" i="2"/>
  <c r="AN95" i="1" l="1"/>
  <c r="J96" i="2"/>
  <c r="J39" i="2"/>
  <c r="AG96" i="1"/>
  <c r="AW94" i="1"/>
  <c r="AN96" i="1" l="1"/>
  <c r="AN94" i="1" s="1"/>
  <c r="AG94" i="1"/>
  <c r="AK26" i="1" s="1"/>
  <c r="AT94" i="1"/>
  <c r="W30" i="1" l="1"/>
  <c r="AK30" i="1" s="1"/>
  <c r="AK35" i="1" s="1"/>
</calcChain>
</file>

<file path=xl/sharedStrings.xml><?xml version="1.0" encoding="utf-8"?>
<sst xmlns="http://schemas.openxmlformats.org/spreadsheetml/2006/main" count="3350" uniqueCount="1008">
  <si>
    <t>Export Komplet</t>
  </si>
  <si>
    <t/>
  </si>
  <si>
    <t>2.0</t>
  </si>
  <si>
    <t>False</t>
  </si>
  <si>
    <t>{a4f10c9d-e984-4dc8-9e93-686d6339b3d2}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</si>
  <si>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</si>
  <si>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</si>
  <si>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</si>
  <si>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</si>
  <si>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</si>
  <si>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</si>
  <si>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</si>
  <si>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</si>
  <si>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</si>
  <si>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</si>
  <si>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</si>
  <si>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</si>
  <si>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</si>
  <si>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</si>
  <si>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</si>
  <si>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</si>
  <si>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</si>
  <si>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</si>
  <si>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</si>
  <si>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</si>
  <si>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</si>
  <si>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</si>
  <si>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</si>
  <si>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</si>
  <si>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</si>
  <si>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</si>
  <si>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</si>
  <si>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</si>
  <si>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</si>
  <si>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</si>
  <si>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</si>
  <si>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</si>
  <si>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</si>
  <si>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</si>
  <si>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</si>
  <si>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</si>
  <si>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</si>
  <si>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</si>
  <si>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</si>
  <si>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</si>
  <si>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</si>
  <si>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</si>
  <si>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</si>
  <si>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</si>
  <si>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</si>
  <si>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</si>
  <si>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</si>
  <si>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</si>
  <si>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</si>
  <si>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</si>
  <si>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</si>
  <si>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</si>
  <si>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</si>
  <si>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</si>
  <si>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</si>
  <si>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</si>
  <si>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</si>
  <si>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</si>
  <si>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</si>
  <si>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</si>
  <si>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</si>
  <si>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</si>
  <si>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</si>
  <si>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</si>
  <si>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</si>
  <si>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</si>
  <si>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Ústredné vykurovanie</t>
  </si>
  <si>
    <t>STA</t>
  </si>
  <si>
    <t>1</t>
  </si>
  <si>
    <t>{ae3ee935-4062-410f-8963-66e4039a2bbd}</t>
  </si>
  <si>
    <t>Spevnené plochy, základy, oplotenie</t>
  </si>
  <si>
    <t>{504a9be6-ec6b-4a21-8534-e0c318751e73}</t>
  </si>
  <si>
    <t>KRYCÍ LIST ROZPOČTU</t>
  </si>
  <si>
    <t>Objekt:</t>
  </si>
  <si>
    <t>01 - Ústredné vykurovanie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</si>
  <si>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</si>
  <si>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</si>
  <si>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</si>
  <si>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</si>
  <si>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</si>
  <si>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</si>
  <si>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</si>
  <si>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</si>
  <si>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</si>
  <si>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</si>
  <si>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</si>
  <si>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</si>
  <si>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767 - Konštrukcie doplnkové kovové</t>
  </si>
  <si>
    <t xml:space="preserve">    783 - Nátery</t>
  </si>
  <si>
    <t>M - Práce a dodávky M</t>
  </si>
  <si>
    <t xml:space="preserve">    36-M - Montáž prevádzkových, meracích a regulačných zariadení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</si>
  <si>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</si>
  <si>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</si>
  <si>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</si>
  <si>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</si>
  <si>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</si>
  <si>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</si>
  <si>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</si>
  <si>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</si>
  <si>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</si>
  <si>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</si>
  <si>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</si>
  <si>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</si>
  <si>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</si>
  <si>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</si>
  <si>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</si>
  <si>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</si>
  <si>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</si>
  <si>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</si>
  <si>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</si>
  <si>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</si>
  <si>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713412111.S</t>
  </si>
  <si>
    <t>Montáž izolácie tepelnej potrubia puzdrami z minerálnej vlny DN 15</t>
  </si>
  <si>
    <t>m</t>
  </si>
  <si>
    <t>16</t>
  </si>
  <si>
    <t>303647071</t>
  </si>
  <si>
    <t>M</t>
  </si>
  <si>
    <t>283310030000.S</t>
  </si>
  <si>
    <t>Izolačné púzdro z čadičovej vlny s hliníkovou fóliou AL, vnútorný priemer d 21 mm, hr. 20 mm</t>
  </si>
  <si>
    <t>32</t>
  </si>
  <si>
    <t>1882324296</t>
  </si>
  <si>
    <t>3</t>
  </si>
  <si>
    <t>713412112.S</t>
  </si>
  <si>
    <t>Montáž izolácie tepelnej potrubia puzdrami z minerálnej vlny DN 20</t>
  </si>
  <si>
    <t>224107265</t>
  </si>
  <si>
    <t>4</t>
  </si>
  <si>
    <t>283310030800.S</t>
  </si>
  <si>
    <t>Izolačné púzdro z čadičovej vlny s hliníkovou fóliou AL, vnútorný priemer d 28 mm, hr. 20 mm</t>
  </si>
  <si>
    <t>-1686657635</t>
  </si>
  <si>
    <t>5</t>
  </si>
  <si>
    <t>713412113.S</t>
  </si>
  <si>
    <t>Montáž izolácie tepelnej potrubia puzdrami z minerálnej vlny DN 25</t>
  </si>
  <si>
    <t>1278867127</t>
  </si>
  <si>
    <t>6</t>
  </si>
  <si>
    <t>283310031600.S</t>
  </si>
  <si>
    <t>Izolačné púzdro z čadičovej vlny s hliníkovou fóliou AL, vnútorný priemer d 34 mm, hr. 20 mm</t>
  </si>
  <si>
    <t>-1038963159</t>
  </si>
  <si>
    <t>7</t>
  </si>
  <si>
    <t>713412115.S</t>
  </si>
  <si>
    <t>Montáž izolácie tepelnej potrubia puzdrami z minerálnej vlny DN 40</t>
  </si>
  <si>
    <t>1225463008</t>
  </si>
  <si>
    <t>8</t>
  </si>
  <si>
    <t>283310033600.S</t>
  </si>
  <si>
    <t>Izolačné púzdro z čadičovej vlny s hliníkovou fóliou AL, vnútorný priemer d 49 mm, hr. 50 mm</t>
  </si>
  <si>
    <t>713768634</t>
  </si>
  <si>
    <t>9</t>
  </si>
  <si>
    <t>713412116.S</t>
  </si>
  <si>
    <t>Montáž izolácie tepelnej potrubia puzdrami z minerálnej vlny DN 50</t>
  </si>
  <si>
    <t>-1024922488</t>
  </si>
  <si>
    <t>10</t>
  </si>
  <si>
    <t>283310034400.S</t>
  </si>
  <si>
    <t>Izolačné púzdro z čadičovej vlny s hliníkovou fóliou AL, vnútorný priemer d 54 mm, hr. 50 mm</t>
  </si>
  <si>
    <t>319148061</t>
  </si>
  <si>
    <t>11</t>
  </si>
  <si>
    <t>713412117.S</t>
  </si>
  <si>
    <t>Montáž izolácie tepelnej potrubia puzdrami z minerálnej vlny DN 65</t>
  </si>
  <si>
    <t>-676795128</t>
  </si>
  <si>
    <t>12</t>
  </si>
  <si>
    <t>283310036900.S</t>
  </si>
  <si>
    <t>Izolačné púzdro z čadičovej vlny s hliníkovou fóliou AL, vnútorný priemer d 70 mm, hr. 60 mm</t>
  </si>
  <si>
    <t>-121568166</t>
  </si>
  <si>
    <t>13</t>
  </si>
  <si>
    <t>713412118.S</t>
  </si>
  <si>
    <t>Montáž izolácie tepelnej potrubia puzdrami z minerálnej vlny DN 80</t>
  </si>
  <si>
    <t>1099734220</t>
  </si>
  <si>
    <t>14</t>
  </si>
  <si>
    <t>283310038600.S</t>
  </si>
  <si>
    <t>Izolačné púzdro z čadičovej vlny s hliníkovou fóliou AL, vnútorný priemer d 89 mm, hr. 80 mm</t>
  </si>
  <si>
    <t>193626697</t>
  </si>
  <si>
    <t>15</t>
  </si>
  <si>
    <t>713412119.S</t>
  </si>
  <si>
    <t>Montáž izolácie tepelnej potrubia puzdrami z minerálnej vlny DN 100</t>
  </si>
  <si>
    <t>-1471425496</t>
  </si>
  <si>
    <t>283310040200.S</t>
  </si>
  <si>
    <t>Izolačné púzdro z čadičovej vlny s hliníkovou fóliou AL, vnútorný priemer d 108 mm, hr. 100 mm</t>
  </si>
  <si>
    <t>237640797</t>
  </si>
  <si>
    <t>17</t>
  </si>
  <si>
    <t>713412120.S</t>
  </si>
  <si>
    <t>Montáž izolácie tepelnej potrubia puzdrami z minerálnej vlny DN 125</t>
  </si>
  <si>
    <t>779849023</t>
  </si>
  <si>
    <t>18</t>
  </si>
  <si>
    <t>283310041600.S</t>
  </si>
  <si>
    <t>Izolačné púzdro z čadičovej vlny s hliníkovou fóliou AL, vnútorný priemer d 133 mm, hr. 100 mm</t>
  </si>
  <si>
    <t>-1473525346</t>
  </si>
  <si>
    <t>19</t>
  </si>
  <si>
    <t>713482121.S</t>
  </si>
  <si>
    <t>Montáž trubíc z PE, hr.15-20 mm,vnút.priemer do 38 mm</t>
  </si>
  <si>
    <t>1835656013</t>
  </si>
  <si>
    <t>283310004700.S</t>
  </si>
  <si>
    <t>Izolačná PE trubica dxhr. 22x20 mm, nadrezaná, na izolovanie rozvodov vody, kúrenia, zdravotechniky</t>
  </si>
  <si>
    <t>-886101270</t>
  </si>
  <si>
    <t>21</t>
  </si>
  <si>
    <t>283310004800.S</t>
  </si>
  <si>
    <t>Izolačná PE trubica dxhr. 28x20 mm, nadrezaná, na izolovanie rozvodov vody, kúrenia, zdravotechniky</t>
  </si>
  <si>
    <t>1188537998</t>
  </si>
  <si>
    <t>22</t>
  </si>
  <si>
    <t>713482122.S</t>
  </si>
  <si>
    <t>Montáž trubíc z PE, hr.15-20 mm,vnút.priemer 39-70 mm</t>
  </si>
  <si>
    <t>-392445493</t>
  </si>
  <si>
    <t>23</t>
  </si>
  <si>
    <t>283310005000.S</t>
  </si>
  <si>
    <t>Izolačná PE trubica dxhr. 42x20 mm, nadrezaná, na izolovanie rozvodov vody, kúrenia, zdravotechniky</t>
  </si>
  <si>
    <t>1855616272</t>
  </si>
  <si>
    <t>24</t>
  </si>
  <si>
    <t>283310006800.S</t>
  </si>
  <si>
    <t>Izolačná PE trubica dxhr. 60x30 mm, rozrezaná, na izolovanie rozvodov vody, kúrenia, zdravotechniky</t>
  </si>
  <si>
    <t>1445343072</t>
  </si>
  <si>
    <t>25</t>
  </si>
  <si>
    <t>283310006900.S</t>
  </si>
  <si>
    <t>Izolačná PE trubica dxhr. 76x30 mm, rozrezaná, na izolovanie rozvodov vody, kúrenia, zdravotechniky</t>
  </si>
  <si>
    <t>-1299975376</t>
  </si>
  <si>
    <t>26</t>
  </si>
  <si>
    <t>713491111.S</t>
  </si>
  <si>
    <t>Izolácia tepelná - montáž oplechovania pevného - potrubia, ohybov vrátane Al plechu s hrúbkou 0,55mm</t>
  </si>
  <si>
    <t>m2</t>
  </si>
  <si>
    <t>569970318</t>
  </si>
  <si>
    <t>27</t>
  </si>
  <si>
    <t>998713201.S</t>
  </si>
  <si>
    <t>Presun hmôt pre izolácie tepelné v objektoch výšky do 6 m</t>
  </si>
  <si>
    <t>%</t>
  </si>
  <si>
    <t>702463799</t>
  </si>
  <si>
    <t>731</t>
  </si>
  <si>
    <t>Ústredné kúrenie - kotolne</t>
  </si>
  <si>
    <t>28</t>
  </si>
  <si>
    <t>731100841.S</t>
  </si>
  <si>
    <t xml:space="preserve">Demontáž kotla </t>
  </si>
  <si>
    <t>ks</t>
  </si>
  <si>
    <t>2103152365</t>
  </si>
  <si>
    <t>29</t>
  </si>
  <si>
    <t>731161010.S</t>
  </si>
  <si>
    <t>Montáž plynového kotla stacionárneho kondenzačného 41-120 kW</t>
  </si>
  <si>
    <t>-1362056895</t>
  </si>
  <si>
    <t>30</t>
  </si>
  <si>
    <t>484120000500.S</t>
  </si>
  <si>
    <t>Logamax plus GB272-100 alebo ekvivalentný</t>
  </si>
  <si>
    <t>2109224906</t>
  </si>
  <si>
    <t>31</t>
  </si>
  <si>
    <t>731161010.S1</t>
  </si>
  <si>
    <t>Montáž kotlového príslušenstva</t>
  </si>
  <si>
    <t>kpl</t>
  </si>
  <si>
    <t>-1852057707</t>
  </si>
  <si>
    <t>484120000500.S1</t>
  </si>
  <si>
    <t>7-736-701-865 Prip. skup. čerpadla GB272-85/100, 3bar alebo ekvivalentný</t>
  </si>
  <si>
    <t>384804476</t>
  </si>
  <si>
    <t>33</t>
  </si>
  <si>
    <t>484120000500.S2</t>
  </si>
  <si>
    <t>7-736-701-883 TL2 - kaskádová sada pre 2 kotle GB272 alebo ekvivalentý</t>
  </si>
  <si>
    <t>985845886</t>
  </si>
  <si>
    <t>34</t>
  </si>
  <si>
    <t>484120000500.S3</t>
  </si>
  <si>
    <t>7-738-113-661 Základná spal. kaskádová sada DN200+CO alebo ekvivalentý</t>
  </si>
  <si>
    <t>1374225020</t>
  </si>
  <si>
    <t>35</t>
  </si>
  <si>
    <t>484120000500.S4</t>
  </si>
  <si>
    <t>7-738-113-207 Pripojovacia sada DN 110 alebo ekvivalentý</t>
  </si>
  <si>
    <t>2020758690</t>
  </si>
  <si>
    <t>36</t>
  </si>
  <si>
    <t>484120000500.S14</t>
  </si>
  <si>
    <t>8-718-576-749 NE 0.1 alebo ekvivalentný  Neutralizačné zariadenie sa zkladá z plastovej nádoby s neutralizačným oddielom, vrátane granulátu, do cca 800 kW</t>
  </si>
  <si>
    <t>1822828937</t>
  </si>
  <si>
    <t>37</t>
  </si>
  <si>
    <t>484120000500.S5</t>
  </si>
  <si>
    <t>7-738-110-145 Modul MU100 alebo ekvivalentný</t>
  </si>
  <si>
    <t>-1581871337</t>
  </si>
  <si>
    <t>38</t>
  </si>
  <si>
    <t>731361141.S</t>
  </si>
  <si>
    <t>Nerezový komín dvojplášťový DN 200 mm,</t>
  </si>
  <si>
    <t>súb.</t>
  </si>
  <si>
    <t>1016727429</t>
  </si>
  <si>
    <t>39</t>
  </si>
  <si>
    <t>484120000500.S6</t>
  </si>
  <si>
    <t>749270654</t>
  </si>
  <si>
    <t>40</t>
  </si>
  <si>
    <t>731361141.S1</t>
  </si>
  <si>
    <t>Odvod kondenzátu od kondenzačných kotlov, spalinovej kaskády, úpravne vody, zaústenie do kanalizácie cez protizápachový uzáver</t>
  </si>
  <si>
    <t>-1374921885</t>
  </si>
  <si>
    <t>41</t>
  </si>
  <si>
    <t>731361141.S20</t>
  </si>
  <si>
    <t xml:space="preserve">vypustenie systému vykurovania </t>
  </si>
  <si>
    <t>m3</t>
  </si>
  <si>
    <t>1181372072</t>
  </si>
  <si>
    <t>42</t>
  </si>
  <si>
    <t>731361141.S9</t>
  </si>
  <si>
    <t>-770292599</t>
  </si>
  <si>
    <t>43</t>
  </si>
  <si>
    <t>731361141.S91</t>
  </si>
  <si>
    <t>Zaslepenie pôvodného komína PRIMA PLUS DN250 s tesnením 0,15 m</t>
  </si>
  <si>
    <t>937720447</t>
  </si>
  <si>
    <t>106605 ZD Záslepka PPL 250</t>
  </si>
  <si>
    <t>-929569744</t>
  </si>
  <si>
    <t>106310 ZD Diel s odvodnením PPL/250</t>
  </si>
  <si>
    <t>1031853176</t>
  </si>
  <si>
    <t>101820 ZD Tesnenie dvoj.silik.250</t>
  </si>
  <si>
    <t>-236233945</t>
  </si>
  <si>
    <t xml:space="preserve">105954 Z1 Spona PPL/250 </t>
  </si>
  <si>
    <t>1134892956</t>
  </si>
  <si>
    <t>48</t>
  </si>
  <si>
    <t>998731201.S</t>
  </si>
  <si>
    <t>Presun hmôt pre kotolne umiestnené vo výške (hĺbke) do 6 m</t>
  </si>
  <si>
    <t>-960103732</t>
  </si>
  <si>
    <t>732</t>
  </si>
  <si>
    <t>Ústredné kúrenie - strojovne</t>
  </si>
  <si>
    <t>49</t>
  </si>
  <si>
    <t>732212824.S1</t>
  </si>
  <si>
    <t>Demontáž anuloida</t>
  </si>
  <si>
    <t>751697074</t>
  </si>
  <si>
    <t>50</t>
  </si>
  <si>
    <t>732320813.S</t>
  </si>
  <si>
    <t>Demontáž nádrže beztlakovej alebo tlakovej, odpojenie od rozvodov potrubia nádrže objemu do 200 l</t>
  </si>
  <si>
    <t>-165157323</t>
  </si>
  <si>
    <t>51</t>
  </si>
  <si>
    <t>732324813.S</t>
  </si>
  <si>
    <t>Demontáž nádrže beztlakovej alebo tlakovej, vypúšťanie vody z nádrže objemu nad 100 do 200 l</t>
  </si>
  <si>
    <t>342964222</t>
  </si>
  <si>
    <t>52</t>
  </si>
  <si>
    <t>732212824.S</t>
  </si>
  <si>
    <t xml:space="preserve">Demontáž ohrievača zásobníkového stojatého </t>
  </si>
  <si>
    <t>-920438552</t>
  </si>
  <si>
    <t>53</t>
  </si>
  <si>
    <t>732420814.S</t>
  </si>
  <si>
    <t>Demontáž čerpadla obehového špirálového (do potrubia)</t>
  </si>
  <si>
    <t>-20064233</t>
  </si>
  <si>
    <t>54</t>
  </si>
  <si>
    <t>732222095.S</t>
  </si>
  <si>
    <t>Montáž doskového výmenníka 350kW</t>
  </si>
  <si>
    <t>-430895389</t>
  </si>
  <si>
    <t>55</t>
  </si>
  <si>
    <t>484320005320.S</t>
  </si>
  <si>
    <t>Výmenník tepla: č.š. 2557774 GCP-016-M-5-PI-80 (HEXTECH) alebo ekvivalentný vrátane izolácie a protiprírub</t>
  </si>
  <si>
    <t>-512202753</t>
  </si>
  <si>
    <t>56</t>
  </si>
  <si>
    <t>484320005320.S1</t>
  </si>
  <si>
    <t>izolácia na výmenník tepla GCP016 (HEXTECH) alebo ekvivalentný</t>
  </si>
  <si>
    <t>2065003094</t>
  </si>
  <si>
    <t>57</t>
  </si>
  <si>
    <t>732230012.S</t>
  </si>
  <si>
    <t>Montáž akumulačnej nádoby vykurovacej vody bez výmenníka s izoláciou objem nad 900 do 1100 l</t>
  </si>
  <si>
    <t>1597864561</t>
  </si>
  <si>
    <t>58</t>
  </si>
  <si>
    <t>484420001000.S</t>
  </si>
  <si>
    <t>Akumulačný  zásobník HF 1000/R2_C vrátane tepelnej izolácie alebo ekvivalentný</t>
  </si>
  <si>
    <t>-868133139</t>
  </si>
  <si>
    <t>59</t>
  </si>
  <si>
    <t>732331012.S</t>
  </si>
  <si>
    <t>Montáž expanznej nádoby tlak do 6 bar s membránou 35 l</t>
  </si>
  <si>
    <t>-1286297358</t>
  </si>
  <si>
    <t>60</t>
  </si>
  <si>
    <t>484630005510</t>
  </si>
  <si>
    <t>Nádoba expanzná s membránou typ N 35 l, D 376 mm, v 466 mm, pripojenie R 3/4", 4 bar / 1,5 bar, šedá, REFLEX alebo ekvivalent</t>
  </si>
  <si>
    <t>1441817495</t>
  </si>
  <si>
    <t>61</t>
  </si>
  <si>
    <t>732331024.S</t>
  </si>
  <si>
    <t>Montáž expanznej nádoby tlak do 6 bar s membránou 140 l</t>
  </si>
  <si>
    <t>1621594984</t>
  </si>
  <si>
    <t>62</t>
  </si>
  <si>
    <t>484630006810</t>
  </si>
  <si>
    <t>Nádoba expanzná s membránou typ N 140 l, D 512 mm, v 890 mm, pripojenie, R 1", 6 bar / 1,5 bar, šedá, REFLEX alebo ekvivalent</t>
  </si>
  <si>
    <t>1973235304</t>
  </si>
  <si>
    <t>63</t>
  </si>
  <si>
    <t>732331910.S</t>
  </si>
  <si>
    <t>Reflex zariadenie Fillset, s kont. Vodomerom elebo ekvivalentný, Armatúra k dopĺňaniu z vodovodných sietí pitnej vody</t>
  </si>
  <si>
    <t>-1251573656</t>
  </si>
  <si>
    <t>64</t>
  </si>
  <si>
    <t>732331920.S</t>
  </si>
  <si>
    <t>Reflex Variomat riadiaca jednotka VS 1 alebo ekvivalentnýpre tlak udržiavať, odplyňovať a dopĺňať, 6 bar</t>
  </si>
  <si>
    <t>1396042040</t>
  </si>
  <si>
    <t>65</t>
  </si>
  <si>
    <t>732331929.S</t>
  </si>
  <si>
    <t>Automatické doplňovanie a kontrola tlaku vody. Uvedenie do prevádzky autorizovaným srvisom</t>
  </si>
  <si>
    <t>1446455905</t>
  </si>
  <si>
    <t>66</t>
  </si>
  <si>
    <t>732331931.S</t>
  </si>
  <si>
    <t>Reflex Variomat základná nádoba VG 300 alebo ekvivalentný pre Variomat stanice na udržanie tlaku, sivá, 6 bar</t>
  </si>
  <si>
    <t>859657155</t>
  </si>
  <si>
    <t>67</t>
  </si>
  <si>
    <t>732331931.S1</t>
  </si>
  <si>
    <t>1979739846</t>
  </si>
  <si>
    <t>68</t>
  </si>
  <si>
    <t>732331940.S</t>
  </si>
  <si>
    <t>Reflex 'Servitec S' samooptimalizované vákuové odplyňovanie rozprašovacieho potrubia s dopĺňaním alebo ekvivalentný</t>
  </si>
  <si>
    <t>-398015492</t>
  </si>
  <si>
    <t>69</t>
  </si>
  <si>
    <t>732331940.S1</t>
  </si>
  <si>
    <t>Uvedenie do prevádzky Servitec alebo ekvivalent</t>
  </si>
  <si>
    <t>-1619482023</t>
  </si>
  <si>
    <t>70</t>
  </si>
  <si>
    <t>732331942.S</t>
  </si>
  <si>
    <t>CHUV WK Standard 5600, kap. 80 alebo ekvivalentný</t>
  </si>
  <si>
    <t>928568965</t>
  </si>
  <si>
    <t>71</t>
  </si>
  <si>
    <t>484630006500.S</t>
  </si>
  <si>
    <t>CHUV príslušenstvo Filter mech. FF06-1AA  alebo ekvivalentný</t>
  </si>
  <si>
    <t>-783323757</t>
  </si>
  <si>
    <t>72</t>
  </si>
  <si>
    <t>484630006500.S1</t>
  </si>
  <si>
    <t>CHUV príslušenstvo Montážny blok 1" alebo ekvivalentný</t>
  </si>
  <si>
    <t>-1082352789</t>
  </si>
  <si>
    <t>73</t>
  </si>
  <si>
    <t>484630006500.S2</t>
  </si>
  <si>
    <t>CHUV príslušenstvo Hadica nerez. 600 mm, 1" alebo ekvivalentný</t>
  </si>
  <si>
    <t>682638986</t>
  </si>
  <si>
    <t>74</t>
  </si>
  <si>
    <t>484630006500.S3</t>
  </si>
  <si>
    <t>CHUV príslušenstvo Soľ tabletová alebo ekvivalentný</t>
  </si>
  <si>
    <t>kg</t>
  </si>
  <si>
    <t>-20670180</t>
  </si>
  <si>
    <t>75</t>
  </si>
  <si>
    <t>484630006500.S4</t>
  </si>
  <si>
    <t>CHUV príslušenstvo DČ Jesco LD 3/4" dávkovacie čerpadlo alebo ekvivalentný</t>
  </si>
  <si>
    <t>714550866</t>
  </si>
  <si>
    <t>76</t>
  </si>
  <si>
    <t>484630006500.S5</t>
  </si>
  <si>
    <t>CHUV príslušenstvo - inhibitor korózie pre DČ alebo ekvivalentný</t>
  </si>
  <si>
    <t>-2083049948</t>
  </si>
  <si>
    <t>77</t>
  </si>
  <si>
    <t>732331940.S1a</t>
  </si>
  <si>
    <t>Uvedenie do prevádzky CHUV I alebo ekvivalent</t>
  </si>
  <si>
    <t>1342852959</t>
  </si>
  <si>
    <t>78</t>
  </si>
  <si>
    <t>732429111.S</t>
  </si>
  <si>
    <t>Montáž čerpadla (do potrubia) obehového špirálového DN 25</t>
  </si>
  <si>
    <t>1787515212</t>
  </si>
  <si>
    <t>79</t>
  </si>
  <si>
    <t>426110007000</t>
  </si>
  <si>
    <t>OBEHOVÉ ČERPADLO GRUNDFOS ALPHA2 15-60 130, 50Hz, 230 V / 34 W, 1,0 m3/h, 3,0 m</t>
  </si>
  <si>
    <t>407195862</t>
  </si>
  <si>
    <t>80</t>
  </si>
  <si>
    <t>4261100070001</t>
  </si>
  <si>
    <t>OBEHOVÉ ČERPADLO GRUNDFOS ALPHA2 25-60 130, 50Hz, 230 V / 34 W, 2,0 m3/h, 3,1 m</t>
  </si>
  <si>
    <t>1026717497</t>
  </si>
  <si>
    <t>81</t>
  </si>
  <si>
    <t>4261100070002</t>
  </si>
  <si>
    <t>-1919050438</t>
  </si>
  <si>
    <t>82</t>
  </si>
  <si>
    <t>4261100070003</t>
  </si>
  <si>
    <t>OBEHOVÉ ČERPADLO GRUNDFOS MAGNA3 25-100, 50Hz, 230 V / 153 W, 6,0 m3/h, 5,6 m</t>
  </si>
  <si>
    <t>1964843447</t>
  </si>
  <si>
    <t>83</t>
  </si>
  <si>
    <t>4261100070004</t>
  </si>
  <si>
    <t>360533004</t>
  </si>
  <si>
    <t>84</t>
  </si>
  <si>
    <t>732429112.S</t>
  </si>
  <si>
    <t>Montáž čerpadla (do potrubia) obehového špirálového DN 40</t>
  </si>
  <si>
    <t>-955653526</t>
  </si>
  <si>
    <t>85</t>
  </si>
  <si>
    <t>732429114.S</t>
  </si>
  <si>
    <t>Montáž čerpadla (do potrubia) obehového špirálového DN 65</t>
  </si>
  <si>
    <t>-107060319</t>
  </si>
  <si>
    <t>86</t>
  </si>
  <si>
    <t>732429115.S</t>
  </si>
  <si>
    <t>Montáž čerpadla (do potrubia) obehového špirálového DN 80</t>
  </si>
  <si>
    <t>-782866434</t>
  </si>
  <si>
    <t>87</t>
  </si>
  <si>
    <t>426110008400</t>
  </si>
  <si>
    <t>Čerpadlo obehové MAGNA3 50-180 F 280, PN 6/10, GRUNDFOS</t>
  </si>
  <si>
    <t>606410795</t>
  </si>
  <si>
    <t>88</t>
  </si>
  <si>
    <t>426110052310</t>
  </si>
  <si>
    <t>Čerpadlo obehové MAGNA1 65-120F, 50Hz, 230V / 774 W, 17,5m3/h, 9,0m</t>
  </si>
  <si>
    <t>-2097108632</t>
  </si>
  <si>
    <t>89</t>
  </si>
  <si>
    <t>426110009600</t>
  </si>
  <si>
    <t>Čerpadlo obehové MAGNA3 65-150 F 340, PN 6/10, GRUNDFOS</t>
  </si>
  <si>
    <t>477463258</t>
  </si>
  <si>
    <t>90</t>
  </si>
  <si>
    <t>426110009700</t>
  </si>
  <si>
    <t>OBEHOVÉ ČERPADLO SÚČASŤOU Prip. skup. čerpadla GB272-85/100 (Wilo-Stratos Para 25/1-8)</t>
  </si>
  <si>
    <t>-1044932209</t>
  </si>
  <si>
    <t>91</t>
  </si>
  <si>
    <t>732462030.S</t>
  </si>
  <si>
    <t>Montáž tepelného čerpadla monoblok (vzduch/voda) pre vykurovanie a chladenie do 100kW</t>
  </si>
  <si>
    <t>1662614489</t>
  </si>
  <si>
    <t>92</t>
  </si>
  <si>
    <t>484730002706.S</t>
  </si>
  <si>
    <t>Logatherm WLW276 59 alebo ekvivalentý</t>
  </si>
  <si>
    <t>610642792</t>
  </si>
  <si>
    <t>93</t>
  </si>
  <si>
    <t>484730002706.S1</t>
  </si>
  <si>
    <t>8-738-214-117 Filter nečistôt 31-59  alebo ekvivalentný</t>
  </si>
  <si>
    <t>557868815</t>
  </si>
  <si>
    <t>94</t>
  </si>
  <si>
    <t>484730002706.S2</t>
  </si>
  <si>
    <t>8-738-214-121 Tlmiče vibrácii 53-59 alebo ekvivalentný</t>
  </si>
  <si>
    <t>-2005526346</t>
  </si>
  <si>
    <t>95</t>
  </si>
  <si>
    <t>484730002706.S3</t>
  </si>
  <si>
    <t>8-738-214-135 Ochranná mriežka 53-59  alebo ekvivalentný</t>
  </si>
  <si>
    <t>-1865972857</t>
  </si>
  <si>
    <t>96</t>
  </si>
  <si>
    <t>484730002706.S4</t>
  </si>
  <si>
    <t>8-738-214-141 Elektrický ohrev kondenzátu 53-59 alebo ekvivalentný</t>
  </si>
  <si>
    <t>1963234688</t>
  </si>
  <si>
    <t>97</t>
  </si>
  <si>
    <t>484730002706.S5</t>
  </si>
  <si>
    <t>nerezová vanička na odvod kondenzátu</t>
  </si>
  <si>
    <t>-1564295959</t>
  </si>
  <si>
    <t>98</t>
  </si>
  <si>
    <t>732462030.S1</t>
  </si>
  <si>
    <t>Montáž hydraulickej odbočky</t>
  </si>
  <si>
    <t>599231203</t>
  </si>
  <si>
    <t>99</t>
  </si>
  <si>
    <t>484730002706.S9</t>
  </si>
  <si>
    <t>SINUS Hydraulická odbočka 250/150 alebo ekvivalent kompaktná konštrukcia, DN100/PN6, 27.0 m³/h, 6 bar, 110 °C</t>
  </si>
  <si>
    <t>-761626463</t>
  </si>
  <si>
    <t>100</t>
  </si>
  <si>
    <t>484730002706.S91</t>
  </si>
  <si>
    <t>SINUS Izolácia pre hydraulické kompaktné odbočky 250/150 alebo ekvivalent 65 mm ČISTÁ-pena, Hliníkový hrubozrnný plášť</t>
  </si>
  <si>
    <t>-542864103</t>
  </si>
  <si>
    <t>101</t>
  </si>
  <si>
    <t>998732201.S</t>
  </si>
  <si>
    <t>Presun hmôt pre strojovne v objektoch výšky do 6 m</t>
  </si>
  <si>
    <t>1912666379</t>
  </si>
  <si>
    <t>733</t>
  </si>
  <si>
    <t>Ústredné kúrenie - rozvodné potrubie</t>
  </si>
  <si>
    <t>102</t>
  </si>
  <si>
    <t>733110806.S</t>
  </si>
  <si>
    <t>Demontáž potrubia z oceľových rúrok závitových nad 15 do DN 32,  -0,00320t vrátane armatúr a izolácie</t>
  </si>
  <si>
    <t>1012116095</t>
  </si>
  <si>
    <t>103</t>
  </si>
  <si>
    <t>733110808.S</t>
  </si>
  <si>
    <t>Demontáž potrubia z oceľových rúrok závitových nad 32 do DN 50,  -0,00532t vrátane armatúr a izolácie</t>
  </si>
  <si>
    <t>435666103</t>
  </si>
  <si>
    <t>104</t>
  </si>
  <si>
    <t>733111113.S</t>
  </si>
  <si>
    <t>Potrubie z rúrok závitových oceľových bezšvových bežných strednotlakových DN 15</t>
  </si>
  <si>
    <t>-1765196218</t>
  </si>
  <si>
    <t>105</t>
  </si>
  <si>
    <t>733111114.S</t>
  </si>
  <si>
    <t>Potrubie z rúrok závitových oceľových bezšvových bežných strednotlakových DN 20</t>
  </si>
  <si>
    <t>1812114694</t>
  </si>
  <si>
    <t>106</t>
  </si>
  <si>
    <t>733111115.S</t>
  </si>
  <si>
    <t>Potrubie z rúrok závitových oceľových bezšvových bežných strednotlakových DN 25</t>
  </si>
  <si>
    <t>1977343006</t>
  </si>
  <si>
    <t>107</t>
  </si>
  <si>
    <t>733111116.S</t>
  </si>
  <si>
    <t>Potrubie z rúrok závitových oceľových bezšvových bežných strednotlakových DN 32</t>
  </si>
  <si>
    <t>1334750630</t>
  </si>
  <si>
    <t>108</t>
  </si>
  <si>
    <t>733111117.S</t>
  </si>
  <si>
    <t>Potrubie z rúrok závitových oceľových bezšvových bežných strednotlakových DN 40</t>
  </si>
  <si>
    <t>1255250135</t>
  </si>
  <si>
    <t>109</t>
  </si>
  <si>
    <t>733120826.S</t>
  </si>
  <si>
    <t>Demontáž potrubia z oceľových rúrok hladkých nad 60,3 do D 89,  -0,00841t vrátane armatúr a izolácie</t>
  </si>
  <si>
    <t>1804280744</t>
  </si>
  <si>
    <t>110</t>
  </si>
  <si>
    <t>733120832.S</t>
  </si>
  <si>
    <t>Demontáž potrubia z oceľových rúrok hladkých nad 89 do D 133,  -0,01384t, vrátane armatúr a izolácie</t>
  </si>
  <si>
    <t>1710008828</t>
  </si>
  <si>
    <t>111</t>
  </si>
  <si>
    <t>733121118.S</t>
  </si>
  <si>
    <t xml:space="preserve">Potrubie z rúrok hladkých bezšvových nízkotlakových priemer 57/2,9 </t>
  </si>
  <si>
    <t>-504521900</t>
  </si>
  <si>
    <t>112</t>
  </si>
  <si>
    <t>733121122.S</t>
  </si>
  <si>
    <t>Potrubie z rúrok hladkých bezšvových nízkotlakových priemer 76/3,2</t>
  </si>
  <si>
    <t>300210526</t>
  </si>
  <si>
    <t>113</t>
  </si>
  <si>
    <t>733121125.S</t>
  </si>
  <si>
    <t>Potrubie z rúrok hladkých bezšvových nízkotlakových priemer 89/3,6</t>
  </si>
  <si>
    <t>567685657</t>
  </si>
  <si>
    <t>114</t>
  </si>
  <si>
    <t>733121128.S</t>
  </si>
  <si>
    <t>Potrubie z rúrok hladkých bezšvových nízkotlakových priemer 108/4,0</t>
  </si>
  <si>
    <t>1133666179</t>
  </si>
  <si>
    <t>115</t>
  </si>
  <si>
    <t>733121132.S</t>
  </si>
  <si>
    <t>Potrubie z rúrok hladkých bezšvových nízkotlakových priemer 133/4,5</t>
  </si>
  <si>
    <t>-1673969963</t>
  </si>
  <si>
    <t>116</t>
  </si>
  <si>
    <t>733166154.S</t>
  </si>
  <si>
    <t>Plasthliníkové potrubie v tyčiach pre vykurovanie spájané lisovaním d 20 mm</t>
  </si>
  <si>
    <t>515567392</t>
  </si>
  <si>
    <t>117</t>
  </si>
  <si>
    <t>733166158.S</t>
  </si>
  <si>
    <t>Plasthliníkové potrubie v tyčiach pre vykurovanie spájané lisovaním d 32 mm</t>
  </si>
  <si>
    <t>1642165895</t>
  </si>
  <si>
    <t>118</t>
  </si>
  <si>
    <t>733190107.S</t>
  </si>
  <si>
    <t>Tlaková skúška potrubia z oceľových rúrok závitových</t>
  </si>
  <si>
    <t>75378216</t>
  </si>
  <si>
    <t>119</t>
  </si>
  <si>
    <t>733190217.S</t>
  </si>
  <si>
    <t>Tlaková skúška potrubia z oceľových rúrok do priemeru 89/5</t>
  </si>
  <si>
    <t>-1280347018</t>
  </si>
  <si>
    <t>120</t>
  </si>
  <si>
    <t>733190232.S</t>
  </si>
  <si>
    <t>Tlaková skúška potrubia z oceľových rúrok nad 89/5 do priemeru 133/5,0</t>
  </si>
  <si>
    <t>-1338404182</t>
  </si>
  <si>
    <t>121</t>
  </si>
  <si>
    <t>733191301.S</t>
  </si>
  <si>
    <t>Tlaková skúška plastového potrubia do 32 mm</t>
  </si>
  <si>
    <t>-1731490338</t>
  </si>
  <si>
    <t>122</t>
  </si>
  <si>
    <t>998733201.S</t>
  </si>
  <si>
    <t>Presun hmôt pre rozvody potrubia v objektoch výšky do 6 m</t>
  </si>
  <si>
    <t>1434663043</t>
  </si>
  <si>
    <t>734</t>
  </si>
  <si>
    <t>Ústredné kúrenie - armatúry</t>
  </si>
  <si>
    <t>123</t>
  </si>
  <si>
    <t>734109215.S</t>
  </si>
  <si>
    <t>Montáž armatúry prírubovej s dvomi prírubami PN 1,6 DN 65</t>
  </si>
  <si>
    <t>-375113758</t>
  </si>
  <si>
    <t>124</t>
  </si>
  <si>
    <t>422010001100.S</t>
  </si>
  <si>
    <t>Prírubový filter na vodu DN 65, dĺ. 290 mm, telo a viečko liatina, sitko oceľ, EPDM</t>
  </si>
  <si>
    <t>303581403</t>
  </si>
  <si>
    <t>125</t>
  </si>
  <si>
    <t>734109216.S</t>
  </si>
  <si>
    <t>Montáž armatúry prírubovej s dvomi prírubami PN 1,6 DN 80</t>
  </si>
  <si>
    <t>-1954399116</t>
  </si>
  <si>
    <t>126</t>
  </si>
  <si>
    <t>422010001200.S</t>
  </si>
  <si>
    <t>Prírubový filter na vodu DN 80, dĺ. 310 mm, telo a viečko liatina, sitko oceľ, EPDM</t>
  </si>
  <si>
    <t>-242356317</t>
  </si>
  <si>
    <t>127</t>
  </si>
  <si>
    <t>422710001300.S</t>
  </si>
  <si>
    <t>Potrubný oddeľovač Honeywell BA295S-1LFA, riz. trieda 4, MOSADZ, DN 25 alebo ekvivalent Potrubný oddeľovač z mosadze chrániaci rozvody pitnej vody pred kontamináciou do rizikovej triedy 4 v súlade s STN EN1717.</t>
  </si>
  <si>
    <t>959677923</t>
  </si>
  <si>
    <t>128</t>
  </si>
  <si>
    <t>422710001300.S1</t>
  </si>
  <si>
    <t>Reflex Separátor kalov, navarovací exdirt D 88.9 šedý alebo ekvivalentný</t>
  </si>
  <si>
    <t>-1348004858</t>
  </si>
  <si>
    <t>129</t>
  </si>
  <si>
    <t>422710001300.S2</t>
  </si>
  <si>
    <t>9258350 Magnetická vložka pre separátor kalov D 80-100 (88.9-114.3) alebo ekvivalentný</t>
  </si>
  <si>
    <t>1824358839</t>
  </si>
  <si>
    <t>130</t>
  </si>
  <si>
    <t>422710001300.S3</t>
  </si>
  <si>
    <t>9254841 Reflex Separátor izolácia 'exiso' 80 - 114,3 alebo ekvivalentný</t>
  </si>
  <si>
    <t>-150746442</t>
  </si>
  <si>
    <t>131</t>
  </si>
  <si>
    <t>551810002100.S</t>
  </si>
  <si>
    <t>Pryžový kompenzátor prírubový DN 80, dĺžka 116 mm, pre rozvody vody a kúrenia pozinkovaného potrubia, PN 16, EPDM</t>
  </si>
  <si>
    <t>-810532374</t>
  </si>
  <si>
    <t>132</t>
  </si>
  <si>
    <t>734109217.S</t>
  </si>
  <si>
    <t>Montáž armatúry prírubovej s dvomi prírubami PN 1,6 DN 100</t>
  </si>
  <si>
    <t>6978335</t>
  </si>
  <si>
    <t>133</t>
  </si>
  <si>
    <t>551210005200.S</t>
  </si>
  <si>
    <t>Ventil regulačný prírubový STAF*-100</t>
  </si>
  <si>
    <t>-2015399208</t>
  </si>
  <si>
    <t>134</t>
  </si>
  <si>
    <t>734192020.S</t>
  </si>
  <si>
    <t>Montáž medziprírubovej uzatváracej klapky DN 65</t>
  </si>
  <si>
    <t>303033395</t>
  </si>
  <si>
    <t>135</t>
  </si>
  <si>
    <t>422810002300.S</t>
  </si>
  <si>
    <t>Medziprírubová klapka uzatváracia pre vodu DN 65, dĺ. 46 mm, liatina, EPDM, FKM</t>
  </si>
  <si>
    <t>-2072694466</t>
  </si>
  <si>
    <t>136</t>
  </si>
  <si>
    <t>734192025.S</t>
  </si>
  <si>
    <t>Montáž medziprírubovej uzatváracej klapky DN 80</t>
  </si>
  <si>
    <t>1560501972</t>
  </si>
  <si>
    <t>137</t>
  </si>
  <si>
    <t>422810002400.S</t>
  </si>
  <si>
    <t>Medziprírubová klapka uzatváracia pre vodu DN 80, dĺ. 46 mm, liatina, EPDM, FKM</t>
  </si>
  <si>
    <t>-1945586137</t>
  </si>
  <si>
    <t>138</t>
  </si>
  <si>
    <t>734192030.S</t>
  </si>
  <si>
    <t>Montáž medziprírubovej uzatváracej klapky DN 100</t>
  </si>
  <si>
    <t>-531198052</t>
  </si>
  <si>
    <t>139</t>
  </si>
  <si>
    <t>422810002500.S</t>
  </si>
  <si>
    <t>Medziprírubová klapka uzatváracia pre vodu DN 100, dĺ. 52 mm, liatina, EPDM, FKM</t>
  </si>
  <si>
    <t>-262134305</t>
  </si>
  <si>
    <t>140</t>
  </si>
  <si>
    <t>734192035.S</t>
  </si>
  <si>
    <t>Montáž medziprírubovej uzatváracej klapky DN 125</t>
  </si>
  <si>
    <t>273243144</t>
  </si>
  <si>
    <t>141</t>
  </si>
  <si>
    <t>422810002600.S</t>
  </si>
  <si>
    <t>Medziprírubová klapka uzatváracia pre vodu DN 125, dĺ. 56 mm, liatina, EPDM, FKM</t>
  </si>
  <si>
    <t>-855853680</t>
  </si>
  <si>
    <t>142</t>
  </si>
  <si>
    <t>734192105.S</t>
  </si>
  <si>
    <t>Montáž spätnej klapky prírubovej DN 65</t>
  </si>
  <si>
    <t>-855837239</t>
  </si>
  <si>
    <t>143</t>
  </si>
  <si>
    <t>422820003800.S</t>
  </si>
  <si>
    <t>Klapka prírubová spätná DN 65, dĺ. 240 mm, liatina, EPDM, na vodu do 100°C</t>
  </si>
  <si>
    <t>201727677</t>
  </si>
  <si>
    <t>144</t>
  </si>
  <si>
    <t>734192110.S</t>
  </si>
  <si>
    <t>Montáž spätnej klapky prírubovej DN 80</t>
  </si>
  <si>
    <t>-1146683386</t>
  </si>
  <si>
    <t>145</t>
  </si>
  <si>
    <t>422820002300.S</t>
  </si>
  <si>
    <t>Klapka prírubová spätná DN 80, dĺ. 140 mm, nerez oceľ, NBR</t>
  </si>
  <si>
    <t>1662272687</t>
  </si>
  <si>
    <t>146</t>
  </si>
  <si>
    <t>734209101.S</t>
  </si>
  <si>
    <t>Montáž závitovej armatúry s 1 závitom do G 1/2</t>
  </si>
  <si>
    <t>1862644415</t>
  </si>
  <si>
    <t>147</t>
  </si>
  <si>
    <t>551110011200.S</t>
  </si>
  <si>
    <t>Guľový uzáver vypúšťací s páčkou, 1/2" M, mosadz</t>
  </si>
  <si>
    <t>407581033</t>
  </si>
  <si>
    <t>148</t>
  </si>
  <si>
    <t>734209112.S</t>
  </si>
  <si>
    <t>Montáž závitovej armatúry s 2 závitmi do G 1/2</t>
  </si>
  <si>
    <t>1322982321</t>
  </si>
  <si>
    <t>149</t>
  </si>
  <si>
    <t>551110009500</t>
  </si>
  <si>
    <t>EV015R2+BAC alebo ekvivalentný, tlakovo nezávislý regulačný dvojcestný ventil s meraním prietoku a reguláciou, vrátane T-kusu s jímkou, snímač teploty, potrubný konektor</t>
  </si>
  <si>
    <t>1042208540</t>
  </si>
  <si>
    <t>150</t>
  </si>
  <si>
    <t>734209114.S</t>
  </si>
  <si>
    <t>Montáž závitovej armatúry s 2 závitmi G 3/4</t>
  </si>
  <si>
    <t>1434033008</t>
  </si>
  <si>
    <t>151</t>
  </si>
  <si>
    <t>551110009600.S</t>
  </si>
  <si>
    <t>EV020R2+BACalebo ekvivalentný, tlakovo nezávislý regulačný dvojcestný ventil s meraním prietoku a reguláciou, vrátane T-kusu s jímkou, snímač teploty, potrubný konektor</t>
  </si>
  <si>
    <t>683392308</t>
  </si>
  <si>
    <t>152</t>
  </si>
  <si>
    <t>734209115.S</t>
  </si>
  <si>
    <t>Montáž závitovej armatúry s 2 závitmi G 1</t>
  </si>
  <si>
    <t>752704116</t>
  </si>
  <si>
    <t>153</t>
  </si>
  <si>
    <t>551210009200</t>
  </si>
  <si>
    <t>EV025R2+BAC alebo ekvivalentný, tlakovo nezávislý regulačný dvojcestný ventil s meraním prietoku a reguláciou, vrátane T-kusu s jímkou, snímač teploty, potrubný konektor</t>
  </si>
  <si>
    <t>-1001459648</t>
  </si>
  <si>
    <t>154</t>
  </si>
  <si>
    <t>734209116.S</t>
  </si>
  <si>
    <t>Montáž závitovej armatúry s 2 závitmi G 5/4</t>
  </si>
  <si>
    <t>123787016</t>
  </si>
  <si>
    <t>155</t>
  </si>
  <si>
    <t>551210009300.S</t>
  </si>
  <si>
    <t>EV032R2+BAC alebo ekvivalentný, tlakovo nezávislý regulačný dvojcestný ventil s meraním prietoku a reguláciou, vrátane T-kusu s jímkou, snímač teploty, potrubný konektor</t>
  </si>
  <si>
    <t>-19883078</t>
  </si>
  <si>
    <t>156</t>
  </si>
  <si>
    <t>734209118.S</t>
  </si>
  <si>
    <t>Montáž závitovej armatúry s 2 závitmi G 2</t>
  </si>
  <si>
    <t>1258458551</t>
  </si>
  <si>
    <t>157</t>
  </si>
  <si>
    <t>551210013600.S</t>
  </si>
  <si>
    <t>EV050R2+BAC alebo ekvivalentný, tlakovo nezávislý regulačný dvojcestný ventil s meraním prietoku a reguláciou, vrátane T-kusu s jímkou, snímač teploty, potrubný konektor</t>
  </si>
  <si>
    <t>-772179706</t>
  </si>
  <si>
    <t>158</t>
  </si>
  <si>
    <t>734213240.S</t>
  </si>
  <si>
    <t>Montáž ventilu odvzdušňovacieho závitového automatického G 3/8</t>
  </si>
  <si>
    <t>325605680</t>
  </si>
  <si>
    <t>159</t>
  </si>
  <si>
    <t>551210009100.S</t>
  </si>
  <si>
    <t>Ventil odvzdušňovací automatický 3/8”</t>
  </si>
  <si>
    <t>277639058</t>
  </si>
  <si>
    <t>160</t>
  </si>
  <si>
    <t>734224006.S</t>
  </si>
  <si>
    <t>Montáž guľového kohúta závitového G 1/2</t>
  </si>
  <si>
    <t>666646310</t>
  </si>
  <si>
    <t>161</t>
  </si>
  <si>
    <t>551210044600.S</t>
  </si>
  <si>
    <t>Guľový ventil 1/2”, páčka chróm</t>
  </si>
  <si>
    <t>-1382940418</t>
  </si>
  <si>
    <t>162</t>
  </si>
  <si>
    <t>734224009.S</t>
  </si>
  <si>
    <t>Montáž guľového kohúta závitového G 3/4</t>
  </si>
  <si>
    <t>-950014953</t>
  </si>
  <si>
    <t>163</t>
  </si>
  <si>
    <t>551210044700.S</t>
  </si>
  <si>
    <t>Guľový ventil 3/4”, páčka chróm</t>
  </si>
  <si>
    <t>831811629</t>
  </si>
  <si>
    <t>164</t>
  </si>
  <si>
    <t>551210044700.S1</t>
  </si>
  <si>
    <t>Reflex guľový kohút MK 3/4" alebo ekvivalentný</t>
  </si>
  <si>
    <t>1433962349</t>
  </si>
  <si>
    <t>165</t>
  </si>
  <si>
    <t>734224012.S</t>
  </si>
  <si>
    <t>Montáž guľového kohúta závitového G 1</t>
  </si>
  <si>
    <t>-1199789911</t>
  </si>
  <si>
    <t>166</t>
  </si>
  <si>
    <t>551210044800.S</t>
  </si>
  <si>
    <t>Guľový ventil 1”, páčka chróm</t>
  </si>
  <si>
    <t>-1346346524</t>
  </si>
  <si>
    <t>167</t>
  </si>
  <si>
    <t>551210044800.S1</t>
  </si>
  <si>
    <t>Reflex guľový kohút MK 1" alebo ekvivalentný</t>
  </si>
  <si>
    <t>312475293</t>
  </si>
  <si>
    <t>168</t>
  </si>
  <si>
    <t>734224015.S</t>
  </si>
  <si>
    <t>Montáž guľového kohúta závitového G 5/4</t>
  </si>
  <si>
    <t>-1213228737</t>
  </si>
  <si>
    <t>169</t>
  </si>
  <si>
    <t>551210044900.S</t>
  </si>
  <si>
    <t>Guľový ventil 1 1/4”, páčka chróm</t>
  </si>
  <si>
    <t>-1514812044</t>
  </si>
  <si>
    <t>170</t>
  </si>
  <si>
    <t>734224018.S</t>
  </si>
  <si>
    <t>Montáž guľového kohúta závitového G 6/4</t>
  </si>
  <si>
    <t>1848839960</t>
  </si>
  <si>
    <t>171</t>
  </si>
  <si>
    <t>551210045000.S</t>
  </si>
  <si>
    <t>Guľový ventil 1 1/2”, páčka chróm</t>
  </si>
  <si>
    <t>1909202811</t>
  </si>
  <si>
    <t>172</t>
  </si>
  <si>
    <t>734240010.S</t>
  </si>
  <si>
    <t>Montáž spätnej klapky závitovej G 1</t>
  </si>
  <si>
    <t>1662181682</t>
  </si>
  <si>
    <t>173</t>
  </si>
  <si>
    <t>551190001000.S</t>
  </si>
  <si>
    <t>Spätná klapka vodorovná závitová 1", PN 10, pre vodu, mosadz</t>
  </si>
  <si>
    <t>-201855917</t>
  </si>
  <si>
    <t>174</t>
  </si>
  <si>
    <t>734240015.S</t>
  </si>
  <si>
    <t>Montáž spätnej klapky závitovej G 5/4</t>
  </si>
  <si>
    <t>942745977</t>
  </si>
  <si>
    <t>175</t>
  </si>
  <si>
    <t>551190001100.S</t>
  </si>
  <si>
    <t>Spätná klapka vodorovná závitová 5/4", PN 10, pre vodu, mosadz</t>
  </si>
  <si>
    <t>-787793832</t>
  </si>
  <si>
    <t>176</t>
  </si>
  <si>
    <t>734240020.S</t>
  </si>
  <si>
    <t>Montáž spätnej klapky závitovej G 6/4</t>
  </si>
  <si>
    <t>680194319</t>
  </si>
  <si>
    <t>177</t>
  </si>
  <si>
    <t>551190001200.S</t>
  </si>
  <si>
    <t>Spätná klapka vodorovná závitová 6/4", PN 10, pre vodu, mosadz</t>
  </si>
  <si>
    <t>154566750</t>
  </si>
  <si>
    <t>178</t>
  </si>
  <si>
    <t>734252120.S</t>
  </si>
  <si>
    <t>Montáž ventilu poistného  G 3/4</t>
  </si>
  <si>
    <t>239955321</t>
  </si>
  <si>
    <t>179</t>
  </si>
  <si>
    <t>551210023500.S</t>
  </si>
  <si>
    <t>Poistný ventil 27190 - Prescor IC 3/4 (22 mm compression) alebo ekvivalent</t>
  </si>
  <si>
    <t>-298372003</t>
  </si>
  <si>
    <t>180</t>
  </si>
  <si>
    <t>551210023500.S1</t>
  </si>
  <si>
    <t>POISTNÝ VENTIL Prescor 3/4" x 3/4" (FLAMCO 27025), PN 16 - OTV. PRETLAK 3,0 bar alebo ekvivalentný, vrátane nálievky 3/4"</t>
  </si>
  <si>
    <t>1990999882</t>
  </si>
  <si>
    <t>181</t>
  </si>
  <si>
    <t>734252130.S</t>
  </si>
  <si>
    <t>Montáž ventilu poistného rohového G 1</t>
  </si>
  <si>
    <t>1875831075</t>
  </si>
  <si>
    <t>182</t>
  </si>
  <si>
    <t>551210024200.S</t>
  </si>
  <si>
    <t>POISTNÝ VENTIL Prescor   1" x 5/4" (FLAMCO 27048), PN 16 - OTV. PRETLAK 3,0 bar alebo ekvivalentný, vrátane nálievky 5/4"</t>
  </si>
  <si>
    <t>-1385828459</t>
  </si>
  <si>
    <t>183</t>
  </si>
  <si>
    <t>734252140.S</t>
  </si>
  <si>
    <t>Montáž ventilu poistného rohového G 5/4</t>
  </si>
  <si>
    <t>83763875</t>
  </si>
  <si>
    <t>184</t>
  </si>
  <si>
    <t>551210024300.S</t>
  </si>
  <si>
    <t>POISTNÝ VENTIL Prescor 5/4" x 6/4" (FLAMCO 27056), PN 16 - OTV. PRETLAK 3,0 bar alebo ekvivalentný, vrátane nálievky 6/4"</t>
  </si>
  <si>
    <t>-752872059</t>
  </si>
  <si>
    <t>185</t>
  </si>
  <si>
    <t>734291360.S</t>
  </si>
  <si>
    <t>Montáž filtra závitového G 1 1/2</t>
  </si>
  <si>
    <t>1780513324</t>
  </si>
  <si>
    <t>186</t>
  </si>
  <si>
    <t>422010003300.S</t>
  </si>
  <si>
    <t>Filter závitový na vodu 6/4", FF, PN 20, mosadz</t>
  </si>
  <si>
    <t>-1511985606</t>
  </si>
  <si>
    <t>187</t>
  </si>
  <si>
    <t>734411111.S</t>
  </si>
  <si>
    <t>Teplomer s pevnou stopkou a nádržkou,dĺžka stopky 60mm, rozsah do 100 °C</t>
  </si>
  <si>
    <t>-833626393</t>
  </si>
  <si>
    <t>188</t>
  </si>
  <si>
    <t>734424120.S</t>
  </si>
  <si>
    <t>Montáž tlakomera - manometra axiálneho priemer 63 mm</t>
  </si>
  <si>
    <t>-2106992722</t>
  </si>
  <si>
    <t>189</t>
  </si>
  <si>
    <t>388430004400.S</t>
  </si>
  <si>
    <t>Tlakomer deformačný, rozsah 0-10 bar vrátane trojcestného ventilu</t>
  </si>
  <si>
    <t>-843894736</t>
  </si>
  <si>
    <t>190</t>
  </si>
  <si>
    <t>388430004400.S1</t>
  </si>
  <si>
    <t>Tlakomer deformačný, rozsah 0-600 kPa vrátane trojcestného ventilu</t>
  </si>
  <si>
    <t>-1137883528</t>
  </si>
  <si>
    <t>735</t>
  </si>
  <si>
    <t>Ústredné kúrenie - vykurovacie telesá</t>
  </si>
  <si>
    <t>191</t>
  </si>
  <si>
    <t>735151822.S</t>
  </si>
  <si>
    <t xml:space="preserve">Demontáž a spätná montáž vykurovacieho telesa panelového dvojradového </t>
  </si>
  <si>
    <t>-986017033</t>
  </si>
  <si>
    <t>767</t>
  </si>
  <si>
    <t>Konštrukcie doplnkové kovové</t>
  </si>
  <si>
    <t>192</t>
  </si>
  <si>
    <t>767995101.S</t>
  </si>
  <si>
    <t>Montážny materiál, uloženie potrubia,  pohyblivé uloženia potrubí, pomocné OK, spojovací materiál a pod.</t>
  </si>
  <si>
    <t>-95644641</t>
  </si>
  <si>
    <t>193</t>
  </si>
  <si>
    <t>767995101.S1</t>
  </si>
  <si>
    <t>Uchytenie potrubí - zavesenie potrubí, konzoly pre potrubie vedené v exteriéri,  konzoly pre potrubia, pomocné konštrukcie a pod.</t>
  </si>
  <si>
    <t>-1667262186</t>
  </si>
  <si>
    <t>194</t>
  </si>
  <si>
    <t>767995101.S2</t>
  </si>
  <si>
    <t>Montážny materiál - závesný, spojovací, tesniaci a pomocné OK</t>
  </si>
  <si>
    <t>1181834885</t>
  </si>
  <si>
    <t>783</t>
  </si>
  <si>
    <t>Nátery</t>
  </si>
  <si>
    <t>195</t>
  </si>
  <si>
    <t>783424140.S</t>
  </si>
  <si>
    <t>Nátery kov.potr.a armatúr syntetické potrubie do DN 50 mm dvojnás. so základným náterom - 105µm</t>
  </si>
  <si>
    <t>154661442</t>
  </si>
  <si>
    <t>196</t>
  </si>
  <si>
    <t>191588437</t>
  </si>
  <si>
    <t>Práce a dodávky M</t>
  </si>
  <si>
    <t>36-M</t>
  </si>
  <si>
    <t>Montáž prevádzkových, meracích a regulačných zariadení</t>
  </si>
  <si>
    <t>197</t>
  </si>
  <si>
    <t>360410046.S</t>
  </si>
  <si>
    <t>Samoregulačné vyhrievacie káble DEVIiceguard 18 alebo ekvivalent, 18W/m pri +10°C vrátane príslušenstva</t>
  </si>
  <si>
    <t>1938629866</t>
  </si>
  <si>
    <t>HZS</t>
  </si>
  <si>
    <t>Hodinové zúčtovacie sadzby</t>
  </si>
  <si>
    <t>198</t>
  </si>
  <si>
    <t>HZS000111.S</t>
  </si>
  <si>
    <t>Vyhotovenie stavebných otvorov pre 2x potrubie DN125 s IZ</t>
  </si>
  <si>
    <t>512</t>
  </si>
  <si>
    <t>-918832295</t>
  </si>
  <si>
    <t>199</t>
  </si>
  <si>
    <t>HZS000111.S1</t>
  </si>
  <si>
    <t>Utesnenie stavebných otvorov po montáži UK</t>
  </si>
  <si>
    <t>sada</t>
  </si>
  <si>
    <t>12987843</t>
  </si>
  <si>
    <t>200</t>
  </si>
  <si>
    <t>HZS000111.S10</t>
  </si>
  <si>
    <t>Úradná skúška pre tlakové zariadenia skupiny A,b</t>
  </si>
  <si>
    <t>-1891947416</t>
  </si>
  <si>
    <t>201</t>
  </si>
  <si>
    <t>HZS000111.S11</t>
  </si>
  <si>
    <t>Vyhotovenie východiskovej revíznej správy pre 3ks tepelných čerpadiel skupiny B,i</t>
  </si>
  <si>
    <t>2119106062</t>
  </si>
  <si>
    <t>202</t>
  </si>
  <si>
    <t>HZS000111.S12</t>
  </si>
  <si>
    <t>Revízie</t>
  </si>
  <si>
    <t>799092196</t>
  </si>
  <si>
    <t>203</t>
  </si>
  <si>
    <t>HZS000111.S2</t>
  </si>
  <si>
    <t>Dopravné náklady</t>
  </si>
  <si>
    <t>-1303037326</t>
  </si>
  <si>
    <t>204</t>
  </si>
  <si>
    <t>HZS000111.S3</t>
  </si>
  <si>
    <t>Lešenie</t>
  </si>
  <si>
    <t>-1530039933</t>
  </si>
  <si>
    <t>205</t>
  </si>
  <si>
    <t>HZS000111.S4</t>
  </si>
  <si>
    <t>Zdvíhacie zariadenie-žeriav, vyloženie tepelných čerpadiel a akumulačných nádob</t>
  </si>
  <si>
    <t>2107557272</t>
  </si>
  <si>
    <t>206</t>
  </si>
  <si>
    <t>HZS000111.S5</t>
  </si>
  <si>
    <t>Kompletačné práce</t>
  </si>
  <si>
    <t>-1301245062</t>
  </si>
  <si>
    <t>207</t>
  </si>
  <si>
    <t>HZS000111.S6</t>
  </si>
  <si>
    <t>Spustenie zariadenia do prevádzky</t>
  </si>
  <si>
    <t>-1882105531</t>
  </si>
  <si>
    <t>208</t>
  </si>
  <si>
    <t>HZS000111.S7</t>
  </si>
  <si>
    <t xml:space="preserve">Zoznámenie obsluhy s funkciou zariadenia a zacvičenie personálu v používaní a údržbe </t>
  </si>
  <si>
    <t>956653335</t>
  </si>
  <si>
    <t>209</t>
  </si>
  <si>
    <t>HZS000111.S8</t>
  </si>
  <si>
    <t xml:space="preserve">Zaregulovanie, skúšobná prevádzka a odovzdanie  zariadenia, vrátane všetkych protokolov o zaregulovaní a skúšobnej prevádzke, prehlásení o zhode, projekte skutočného vyhotovenia  a ostatnej dokumentácie </t>
  </si>
  <si>
    <t>-1255487227</t>
  </si>
  <si>
    <t>210</t>
  </si>
  <si>
    <t>HZS000111.S9</t>
  </si>
  <si>
    <t>Preplach potrubia</t>
  </si>
  <si>
    <t>-1007624408</t>
  </si>
  <si>
    <t>211</t>
  </si>
  <si>
    <t>HZS000111.S91</t>
  </si>
  <si>
    <t>Zreciklovanie materiálu a uskladnenie odpadu na skládku</t>
  </si>
  <si>
    <t>992379911</t>
  </si>
  <si>
    <t>212</t>
  </si>
  <si>
    <t>HZS000111.S92</t>
  </si>
  <si>
    <t>Strieška nad čerpdlo č.1 ako ochrana pred poveternostnými vplyvmi</t>
  </si>
  <si>
    <t>278156334</t>
  </si>
  <si>
    <t>Poznámky upozornenia:</t>
  </si>
  <si>
    <t>Výkaz výmer je spracovaný na základe projektovej dokumentácie DRS.</t>
  </si>
  <si>
    <t>V prípade nejasností, nepresností alebo podozrenia z chyby pri spracovaní výkazu výmer, je potrebné bezodkladne kontaktovať projektanta stavby!</t>
  </si>
  <si>
    <t>Jednotlivé položky je potrebné uvažovať vrátane práce, materiálu, nakladania a vykladania a pod. Uvádza sa aj predpokladaná vzdialenosti pre dopravu materiálu.</t>
  </si>
  <si>
    <t>Pri naceňovaní stavby je potrebné okrem výkazu výmer, použiť aj grafické prílohy stavby (výkresy) ako aj textovú ćasť stavby (Technická správa)!</t>
  </si>
  <si>
    <t>Výkaz neobsahuje projekt nadradenej MaR, projekt MaR je samostatnou časťou projektovej dokumentácie.</t>
  </si>
  <si>
    <t>"Plynová kotolňa Staré Grunty 55, Bratislava" - modernizácia</t>
  </si>
  <si>
    <t>Logatherm WLW276 59  alebo ekvivalentný
Reverzibilné monoblokové tepelné čerpadlo vzduch/voda určené na
vykurovanie a chladienie, možnosť prevádzky: monoenergetická, bivalentná
alebo bivalent-regeneratívna s možnosťou prevádzky podľa rôznej tarify
za elektrickú energiu. Riadenie troch vykurovacích okruhov, cudzieho
zdroja tepla a ohrev TUV. Vonkajšia inštalácia, jednotka s dvomi
kompresormi. Regulátor HMI je súčasťou dodávky, montáž na stenu v
interiéri. Hlukovo optimalizované zariadenie.
Vysoké výkonové čísla COP vďaka výkonným kompresorom a optimálnym
otáčkam ventilátora. Zabezpečená prevádzková bezpečnosť vďaka
senzorickému sledovaniu okruhu chladiva. Rozmrazovanie teda prebieha
podľa požiadavky snímačov reverzným chodom okruhu chladiva v najkratšom
možnom časovom intervale s možnosťou sledovania množstva tepla. Snímače
výstup/spiatočka/vonk. teplota súčasťou dodávky. Prepojenie medzi
jednotkou vonku a regulátorom vnútri zabezpečí kábel 5x 0,75mm2 do 40m
ak je jednotka napájaná z TČ, kábel 3x 0,75mm2 tienený do 300m ak je
jednotka napájaná samostatne. (dodávka stavby) Optimalizované chladenie
vďaka integrovanému 4-cestnému ventilu
Rozsah dodávky: Základná jednotka tepelného čerpadla
Možnosť zapojenia až 16 jednotiek do kaskády.
Technické dáta:
Teplota zdroja tepla: -20...+44°C
Teplota výstupu -4°C/max: 60°C
Výkony kW (COP): 1 kompresor:
A-7/W35: 58,9 kW (2,85)
A2/W35: 75,8 kW (2,85)
A7/W35: 86 kW (4)
Chladenie kW (EER):
A35/W18: 112 (3,4)
A35/W7: 80 (2,8)
Chladivo: R32 GWP (675) / 17,5 kg
Elektrické pripojenie: 3×400, 50 Hz, 60,2 A, kábel 3x25mm²
V×Š×H / kg: 1510 x 3221 x 1089 mm / 830 kg</t>
  </si>
  <si>
    <t>Logamax plus GB272-100 alebo ekvivalentný
Nástenný kondenzačný kotol Buderus Logamax plus GB272-100, určený na
prevádzku so zemným plynom (G20), LL alebo propánom, ako vykurovacie
zariadenie na vykurovanie budov a prípravu TÚV samostatným zásobníkom.
Kompaktný vysokoúčinný výmenník tepla je vyrobený revolučnou
technológiou ALUplus, materiál zliatina hliníka a kremíka, s plazmovou
polymerizáciou. Dlhšia životnosť a znížené intervaly údržby vďaka
polymerovej vrstve na hornej, tepelne namáhanej trubkovnici. Zlepšený
prenos tepla vďaka špeciálnemu tvaru vnútra trubkovnice. Extrémne nízke
emisie znečisťujúcich látok CO- a NOx vďaka plošnému keramickému plne
predzmiešavaciemu horáku s veľkým modulačným rozsahom 17-100%. Bezpečné
a tiché zapaľovanie žhaviacou elektródou. Nízky elektrický príkon vďaka
vysokoúčinným čerpadlám. Znížené nároky na montáž a servisné práce.
Základné vybavenie kotla: Systém FDS (Flow Detection System), snímač
tlaku, digitálny manometer, automatický odvzdušňovač. Kotol je dodávaný
bez kotlového čerpadla i expanznej nádoby. Čerpadlová skupina je
príslušenstvo kotla ako samostatná položka.</t>
  </si>
  <si>
    <t>Vynášací diel ICS25/200 +Sp</t>
  </si>
  <si>
    <t>Koleno 85° ICS25/200 +Sp</t>
  </si>
  <si>
    <t>Konzola T 475</t>
  </si>
  <si>
    <t>Diel s KO pret. ICS25/200 +Sp</t>
  </si>
  <si>
    <t>Kr. hlava ICS25/200 +Sp</t>
  </si>
  <si>
    <t>Protidažď manžeta PPL 250 H-50</t>
  </si>
  <si>
    <t>Lôžko pre predĺženie D=250</t>
  </si>
  <si>
    <t>Predĺženie pre lôžko W2 A=176</t>
  </si>
  <si>
    <t>Prechod PPL/ICS25 200</t>
  </si>
  <si>
    <t>Rovný diel 955 ICS25/200 +Sp</t>
  </si>
  <si>
    <t>Tesnenie dvoj.silik.200-230</t>
  </si>
  <si>
    <t>Koleno 90° PPL/200</t>
  </si>
  <si>
    <t>Rovný diel 200mm PPL 200</t>
  </si>
  <si>
    <t>Spona PPL/200</t>
  </si>
  <si>
    <t>83a</t>
  </si>
  <si>
    <t>JESTVUJÚCE OBEHOVÉ ČERPADLO WILLO TOP-S40/7, 50Hz, 230 V / 350 W, 8,1 m3/h, 5,9 m</t>
  </si>
  <si>
    <t>28a</t>
  </si>
  <si>
    <t>JESTVUJÚCI PLYNOVÝ KOTOL RAPIDO GA 220/136 (RAPIDO), VÝKON 136,0 kW (75/60°C) KOTOL V PREVÁDZKE IBA DO ČASU VYBUDOVANIA PLNOHODNOTNEJ EL. PRÍPOJKY. PO VYBUDOVANÍ ELEKTRICKEJ PRÍPOJKY KOTOL DEMONTOVAŤ</t>
  </si>
  <si>
    <t>Demontáž spalinovodu D250 8m</t>
  </si>
  <si>
    <t>783425151.S</t>
  </si>
  <si>
    <t>Nátery kov.potr.a armatúr syntetické potrubie do DN 150 mm dvojnásobné so základným náterom - 105µm</t>
  </si>
  <si>
    <t>Odberné plynové zariadenie</t>
  </si>
  <si>
    <t>Súhrná časť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</si>
</sst>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indexed="8"/>
      <name val="MS Sans Serif"/>
    </font>
    <font>
      <sz val="10"/>
      <name val="Times New Roman CE"/>
      <family val="1"/>
      <charset val="238"/>
    </font>
    <font>
      <b/>
      <sz val="9"/>
      <name val="Arial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5">
    <xf numFmtId="0" fontId="0" fillId="0" borderId="0"/>
    <xf numFmtId="0" fontId="33" fillId="0" borderId="0" applyNumberFormat="0" applyFill="0" applyBorder="0" applyAlignment="0" applyProtection="0"/>
    <xf numFmtId="0" fontId="2" fillId="0" borderId="0"/>
    <xf numFmtId="0" fontId="34" fillId="0" borderId="0"/>
    <xf numFmtId="0" fontId="35" fillId="0" borderId="0"/>
  </cellStyleXfs>
  <cellXfs count="2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9" fontId="36" fillId="0" borderId="0" xfId="2" applyNumberFormat="1" applyFont="1" applyAlignment="1">
      <alignment vertical="top" wrapText="1"/>
    </xf>
    <xf numFmtId="49" fontId="19" fillId="0" borderId="0" xfId="2" applyNumberFormat="1" applyFont="1" applyAlignment="1">
      <alignment vertical="top" wrapText="1"/>
    </xf>
    <xf numFmtId="0" fontId="19" fillId="0" borderId="0" xfId="0" applyFont="1"/>
    <xf numFmtId="49" fontId="37" fillId="0" borderId="0" xfId="0" applyNumberFormat="1" applyFont="1" applyAlignment="1">
      <alignment vertical="top" wrapText="1"/>
    </xf>
    <xf numFmtId="4" fontId="25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5">
    <cellStyle name="Hypertextové prepojenie" xfId="1" builtinId="8"/>
    <cellStyle name="Normal_Tvarovky HDPE" xfId="3" xr:uid="{167B450F-167E-407F-A957-3A01C8726D21}"/>
    <cellStyle name="Normálna" xfId="0" builtinId="0" customBuiltin="1"/>
    <cellStyle name="Normálna 2" xfId="2" xr:uid="{0A44BB67-BD93-4B3A-828B-9908FEDB68BC}"/>
    <cellStyle name="normální_elektro tabulka" xfId="4" xr:uid="{8B5D6D03-0249-4625-AA8B-6632B320520A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70" workbookViewId="0">
      <selection activeCell="AK34" sqref="AK34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5.6640625" customWidth="1"/>
    <col min="45" max="47" width="25.88671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 x14ac:dyDescent="0.2">
      <c r="AR2" s="168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3" t="s">
        <v>6</v>
      </c>
      <c r="BT2" s="13" t="s">
        <v>7</v>
      </c>
    </row>
    <row r="3" spans="1:74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 x14ac:dyDescent="0.2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 x14ac:dyDescent="0.2">
      <c r="B5" s="16"/>
      <c r="D5" s="19" t="s">
        <v>11</v>
      </c>
      <c r="K5" s="196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R5" s="16"/>
      <c r="BS5" s="13" t="s">
        <v>6</v>
      </c>
    </row>
    <row r="6" spans="1:74" ht="36.9" customHeight="1" x14ac:dyDescent="0.2">
      <c r="B6" s="16"/>
      <c r="D6" s="21" t="s">
        <v>12</v>
      </c>
      <c r="K6" s="197" t="s">
        <v>982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R6" s="16"/>
      <c r="BS6" s="13" t="s">
        <v>6</v>
      </c>
    </row>
    <row r="7" spans="1:74" ht="12" customHeight="1" x14ac:dyDescent="0.2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15</v>
      </c>
      <c r="K8" s="20" t="s">
        <v>16</v>
      </c>
      <c r="AK8" s="22" t="s">
        <v>17</v>
      </c>
      <c r="AN8" s="20"/>
      <c r="AR8" s="16"/>
      <c r="BS8" s="13" t="s">
        <v>6</v>
      </c>
    </row>
    <row r="9" spans="1:74" ht="14.4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18</v>
      </c>
      <c r="AK10" s="22" t="s">
        <v>19</v>
      </c>
      <c r="AN10" s="20" t="s">
        <v>1</v>
      </c>
      <c r="AR10" s="16"/>
      <c r="BS10" s="13" t="s">
        <v>6</v>
      </c>
    </row>
    <row r="11" spans="1:74" ht="18.5" customHeight="1" x14ac:dyDescent="0.2">
      <c r="B11" s="16"/>
      <c r="E11" s="20" t="s">
        <v>16</v>
      </c>
      <c r="AK11" s="22" t="s">
        <v>20</v>
      </c>
      <c r="AN11" s="20" t="s">
        <v>1</v>
      </c>
      <c r="AR11" s="16"/>
      <c r="BS11" s="13" t="s">
        <v>6</v>
      </c>
    </row>
    <row r="12" spans="1:74" ht="6.9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21</v>
      </c>
      <c r="AK13" s="22" t="s">
        <v>19</v>
      </c>
      <c r="AN13" s="20" t="s">
        <v>1</v>
      </c>
      <c r="AR13" s="16"/>
      <c r="BS13" s="13" t="s">
        <v>6</v>
      </c>
    </row>
    <row r="14" spans="1:74" ht="12.5" x14ac:dyDescent="0.2">
      <c r="B14" s="16"/>
      <c r="E14" s="20" t="s">
        <v>16</v>
      </c>
      <c r="AK14" s="22" t="s">
        <v>20</v>
      </c>
      <c r="AN14" s="20" t="s">
        <v>1</v>
      </c>
      <c r="AR14" s="16"/>
      <c r="BS14" s="13" t="s">
        <v>6</v>
      </c>
    </row>
    <row r="15" spans="1:74" ht="6.9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22</v>
      </c>
      <c r="AK16" s="22" t="s">
        <v>19</v>
      </c>
      <c r="AN16" s="20" t="s">
        <v>1</v>
      </c>
      <c r="AR16" s="16"/>
      <c r="BS16" s="13" t="s">
        <v>3</v>
      </c>
    </row>
    <row r="17" spans="2:71" ht="18.5" customHeight="1" x14ac:dyDescent="0.2">
      <c r="B17" s="16"/>
      <c r="E17" s="20" t="s">
        <v>16</v>
      </c>
      <c r="AK17" s="22" t="s">
        <v>20</v>
      </c>
      <c r="AN17" s="20" t="s">
        <v>1</v>
      </c>
      <c r="AR17" s="16"/>
      <c r="BS17" s="13" t="s">
        <v>23</v>
      </c>
    </row>
    <row r="18" spans="2:71" ht="6.9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24</v>
      </c>
      <c r="AK19" s="22" t="s">
        <v>19</v>
      </c>
      <c r="AN19" s="20" t="s">
        <v>1</v>
      </c>
      <c r="AR19" s="16"/>
      <c r="BS19" s="13" t="s">
        <v>6</v>
      </c>
    </row>
    <row r="20" spans="2:71" ht="18.5" customHeight="1" x14ac:dyDescent="0.2">
      <c r="B20" s="16"/>
      <c r="E20" s="20" t="s">
        <v>16</v>
      </c>
      <c r="AK20" s="22" t="s">
        <v>20</v>
      </c>
      <c r="AN20" s="20" t="s">
        <v>1</v>
      </c>
      <c r="AR20" s="16"/>
      <c r="BS20" s="13" t="s">
        <v>23</v>
      </c>
    </row>
    <row r="21" spans="2:71" ht="6.9" customHeight="1" x14ac:dyDescent="0.2">
      <c r="B21" s="16"/>
      <c r="AR21" s="16"/>
    </row>
    <row r="22" spans="2:71" ht="12" customHeight="1" x14ac:dyDescent="0.2">
      <c r="B22" s="16"/>
      <c r="D22" s="22" t="s">
        <v>25</v>
      </c>
      <c r="AR22" s="16"/>
    </row>
    <row r="23" spans="2:71" ht="16.5" customHeight="1" x14ac:dyDescent="0.2">
      <c r="B23" s="16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6"/>
    </row>
    <row r="24" spans="2:71" ht="6.9" customHeight="1" x14ac:dyDescent="0.2">
      <c r="B24" s="16"/>
      <c r="AR24" s="16"/>
    </row>
    <row r="25" spans="2:71" ht="6.9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6" customHeight="1" x14ac:dyDescent="0.2">
      <c r="B26" s="25"/>
      <c r="D26" s="26" t="s">
        <v>26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9" t="e">
        <f>ROUND(AG94,2)</f>
        <v>#REF!</v>
      </c>
      <c r="AL26" s="200"/>
      <c r="AM26" s="200"/>
      <c r="AN26" s="200"/>
      <c r="AO26" s="200"/>
      <c r="AR26" s="25"/>
    </row>
    <row r="27" spans="2:71" s="1" customFormat="1" ht="6.9" customHeight="1" x14ac:dyDescent="0.2">
      <c r="B27" s="25"/>
      <c r="AR27" s="25"/>
    </row>
    <row r="28" spans="2:71" s="1" customFormat="1" ht="12.5" x14ac:dyDescent="0.2">
      <c r="B28" s="25"/>
      <c r="L28" s="201" t="s">
        <v>27</v>
      </c>
      <c r="M28" s="201"/>
      <c r="N28" s="201"/>
      <c r="O28" s="201"/>
      <c r="P28" s="201"/>
      <c r="W28" s="201" t="s">
        <v>28</v>
      </c>
      <c r="X28" s="201"/>
      <c r="Y28" s="201"/>
      <c r="Z28" s="201"/>
      <c r="AA28" s="201"/>
      <c r="AB28" s="201"/>
      <c r="AC28" s="201"/>
      <c r="AD28" s="201"/>
      <c r="AE28" s="201"/>
      <c r="AK28" s="201" t="s">
        <v>29</v>
      </c>
      <c r="AL28" s="201"/>
      <c r="AM28" s="201"/>
      <c r="AN28" s="201"/>
      <c r="AO28" s="201"/>
      <c r="AR28" s="25"/>
    </row>
    <row r="29" spans="2:71" s="2" customFormat="1" ht="14.4" customHeight="1" x14ac:dyDescent="0.2">
      <c r="B29" s="29"/>
      <c r="D29" s="22" t="s">
        <v>30</v>
      </c>
      <c r="F29" s="30" t="s">
        <v>31</v>
      </c>
      <c r="L29" s="188">
        <v>0.2</v>
      </c>
      <c r="M29" s="187"/>
      <c r="N29" s="187"/>
      <c r="O29" s="187"/>
      <c r="P29" s="187"/>
      <c r="Q29" s="31"/>
      <c r="R29" s="31"/>
      <c r="S29" s="31"/>
      <c r="T29" s="31"/>
      <c r="U29" s="31"/>
      <c r="V29" s="31"/>
      <c r="W29" s="186" t="e">
        <f>ROUND(AZ94, 2)</f>
        <v>#REF!</v>
      </c>
      <c r="X29" s="187"/>
      <c r="Y29" s="187"/>
      <c r="Z29" s="187"/>
      <c r="AA29" s="187"/>
      <c r="AB29" s="187"/>
      <c r="AC29" s="187"/>
      <c r="AD29" s="187"/>
      <c r="AE29" s="187"/>
      <c r="AF29" s="31"/>
      <c r="AG29" s="31"/>
      <c r="AH29" s="31"/>
      <c r="AI29" s="31"/>
      <c r="AJ29" s="31"/>
      <c r="AK29" s="186" t="e">
        <f>ROUND(AV94, 2)</f>
        <v>#REF!</v>
      </c>
      <c r="AL29" s="187"/>
      <c r="AM29" s="187"/>
      <c r="AN29" s="187"/>
      <c r="AO29" s="187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" customHeight="1" x14ac:dyDescent="0.2">
      <c r="B30" s="29"/>
      <c r="F30" s="30" t="s">
        <v>32</v>
      </c>
      <c r="L30" s="195">
        <v>0.2</v>
      </c>
      <c r="M30" s="194"/>
      <c r="N30" s="194"/>
      <c r="O30" s="194"/>
      <c r="P30" s="194"/>
      <c r="W30" s="193" t="e">
        <f>AK26</f>
        <v>#REF!</v>
      </c>
      <c r="X30" s="194"/>
      <c r="Y30" s="194"/>
      <c r="Z30" s="194"/>
      <c r="AA30" s="194"/>
      <c r="AB30" s="194"/>
      <c r="AC30" s="194"/>
      <c r="AD30" s="194"/>
      <c r="AE30" s="194"/>
      <c r="AK30" s="193" t="e">
        <f>W30*L30</f>
        <v>#REF!</v>
      </c>
      <c r="AL30" s="194"/>
      <c r="AM30" s="194"/>
      <c r="AN30" s="194"/>
      <c r="AO30" s="194"/>
      <c r="AR30" s="29"/>
    </row>
    <row r="31" spans="2:71" s="2" customFormat="1" ht="14.4" hidden="1" customHeight="1" x14ac:dyDescent="0.2">
      <c r="B31" s="29"/>
      <c r="F31" s="22" t="s">
        <v>33</v>
      </c>
      <c r="L31" s="195">
        <v>0.2</v>
      </c>
      <c r="M31" s="194"/>
      <c r="N31" s="194"/>
      <c r="O31" s="194"/>
      <c r="P31" s="194"/>
      <c r="W31" s="193" t="e">
        <f>ROUND(BB94, 2)</f>
        <v>#REF!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29"/>
    </row>
    <row r="32" spans="2:71" s="2" customFormat="1" ht="14.4" hidden="1" customHeight="1" x14ac:dyDescent="0.2">
      <c r="B32" s="29"/>
      <c r="F32" s="22" t="s">
        <v>34</v>
      </c>
      <c r="L32" s="195">
        <v>0.2</v>
      </c>
      <c r="M32" s="194"/>
      <c r="N32" s="194"/>
      <c r="O32" s="194"/>
      <c r="P32" s="194"/>
      <c r="W32" s="193" t="e">
        <f>ROUND(BC94, 2)</f>
        <v>#REF!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29"/>
    </row>
    <row r="33" spans="2:52" s="2" customFormat="1" ht="14.4" hidden="1" customHeight="1" x14ac:dyDescent="0.2">
      <c r="B33" s="29"/>
      <c r="F33" s="30" t="s">
        <v>35</v>
      </c>
      <c r="L33" s="188">
        <v>0</v>
      </c>
      <c r="M33" s="187"/>
      <c r="N33" s="187"/>
      <c r="O33" s="187"/>
      <c r="P33" s="187"/>
      <c r="Q33" s="31"/>
      <c r="R33" s="31"/>
      <c r="S33" s="31"/>
      <c r="T33" s="31"/>
      <c r="U33" s="31"/>
      <c r="V33" s="31"/>
      <c r="W33" s="186" t="e">
        <f>ROUND(BD94, 2)</f>
        <v>#REF!</v>
      </c>
      <c r="X33" s="187"/>
      <c r="Y33" s="187"/>
      <c r="Z33" s="187"/>
      <c r="AA33" s="187"/>
      <c r="AB33" s="187"/>
      <c r="AC33" s="187"/>
      <c r="AD33" s="187"/>
      <c r="AE33" s="187"/>
      <c r="AF33" s="31"/>
      <c r="AG33" s="31"/>
      <c r="AH33" s="31"/>
      <c r="AI33" s="31"/>
      <c r="AJ33" s="31"/>
      <c r="AK33" s="186">
        <v>0</v>
      </c>
      <c r="AL33" s="187"/>
      <c r="AM33" s="187"/>
      <c r="AN33" s="187"/>
      <c r="AO33" s="187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" customHeight="1" x14ac:dyDescent="0.2">
      <c r="B34" s="25"/>
      <c r="AR34" s="25"/>
    </row>
    <row r="35" spans="2:52" s="1" customFormat="1" ht="26" customHeight="1" x14ac:dyDescent="0.2">
      <c r="B35" s="25"/>
      <c r="C35" s="33"/>
      <c r="D35" s="34" t="s">
        <v>36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37</v>
      </c>
      <c r="U35" s="35"/>
      <c r="V35" s="35"/>
      <c r="W35" s="35"/>
      <c r="X35" s="189" t="s">
        <v>38</v>
      </c>
      <c r="Y35" s="190"/>
      <c r="Z35" s="190"/>
      <c r="AA35" s="190"/>
      <c r="AB35" s="190"/>
      <c r="AC35" s="35"/>
      <c r="AD35" s="35"/>
      <c r="AE35" s="35"/>
      <c r="AF35" s="35"/>
      <c r="AG35" s="35"/>
      <c r="AH35" s="35"/>
      <c r="AI35" s="35"/>
      <c r="AJ35" s="35"/>
      <c r="AK35" s="191" t="e">
        <f>SUM(AK26:AK33)</f>
        <v>#REF!</v>
      </c>
      <c r="AL35" s="190"/>
      <c r="AM35" s="190"/>
      <c r="AN35" s="190"/>
      <c r="AO35" s="192"/>
      <c r="AP35" s="33"/>
      <c r="AQ35" s="33"/>
      <c r="AR35" s="25"/>
    </row>
    <row r="36" spans="2:52" s="1" customFormat="1" ht="6.9" customHeight="1" x14ac:dyDescent="0.2">
      <c r="B36" s="25"/>
      <c r="AR36" s="25"/>
    </row>
    <row r="37" spans="2:52" s="1" customFormat="1" ht="14.4" customHeight="1" x14ac:dyDescent="0.2">
      <c r="B37" s="25"/>
      <c r="AR37" s="25"/>
    </row>
    <row r="38" spans="2:52" ht="14.4" customHeight="1" x14ac:dyDescent="0.2">
      <c r="B38" s="16"/>
      <c r="AR38" s="16"/>
    </row>
    <row r="39" spans="2:52" ht="14.4" customHeight="1" x14ac:dyDescent="0.2">
      <c r="B39" s="16"/>
      <c r="AR39" s="16"/>
    </row>
    <row r="40" spans="2:52" ht="14.4" customHeight="1" x14ac:dyDescent="0.2">
      <c r="B40" s="16"/>
      <c r="AR40" s="16"/>
    </row>
    <row r="41" spans="2:52" ht="14.4" customHeight="1" x14ac:dyDescent="0.2">
      <c r="B41" s="16"/>
      <c r="AR41" s="16"/>
    </row>
    <row r="42" spans="2:52" ht="14.4" customHeight="1" x14ac:dyDescent="0.2">
      <c r="B42" s="16"/>
      <c r="AR42" s="16"/>
    </row>
    <row r="43" spans="2:52" ht="14.4" customHeight="1" x14ac:dyDescent="0.2">
      <c r="B43" s="16"/>
      <c r="AR43" s="16"/>
    </row>
    <row r="44" spans="2:52" ht="14.4" customHeight="1" x14ac:dyDescent="0.2">
      <c r="B44" s="16"/>
      <c r="AR44" s="16"/>
    </row>
    <row r="45" spans="2:52" ht="14.4" customHeight="1" x14ac:dyDescent="0.2">
      <c r="B45" s="16"/>
      <c r="AR45" s="16"/>
    </row>
    <row r="46" spans="2:52" ht="14.4" customHeight="1" x14ac:dyDescent="0.2">
      <c r="B46" s="16"/>
      <c r="AR46" s="16"/>
    </row>
    <row r="47" spans="2:52" ht="14.4" customHeight="1" x14ac:dyDescent="0.2">
      <c r="B47" s="16"/>
      <c r="AR47" s="16"/>
    </row>
    <row r="48" spans="2:52" ht="14.4" customHeight="1" x14ac:dyDescent="0.2">
      <c r="B48" s="16"/>
      <c r="AR48" s="16"/>
    </row>
    <row r="49" spans="2:44" s="1" customFormat="1" ht="14.4" customHeight="1" x14ac:dyDescent="0.2">
      <c r="B49" s="25"/>
      <c r="D49" s="37" t="s">
        <v>39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40</v>
      </c>
      <c r="AI49" s="38"/>
      <c r="AJ49" s="38"/>
      <c r="AK49" s="38"/>
      <c r="AL49" s="38"/>
      <c r="AM49" s="38"/>
      <c r="AN49" s="38"/>
      <c r="AO49" s="38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5" x14ac:dyDescent="0.2">
      <c r="B60" s="25"/>
      <c r="D60" s="39" t="s">
        <v>41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41</v>
      </c>
      <c r="AI60" s="27"/>
      <c r="AJ60" s="27"/>
      <c r="AK60" s="27"/>
      <c r="AL60" s="27"/>
      <c r="AM60" s="39" t="s">
        <v>42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3" x14ac:dyDescent="0.2">
      <c r="B64" s="25"/>
      <c r="D64" s="37" t="s">
        <v>43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44</v>
      </c>
      <c r="AI64" s="38"/>
      <c r="AJ64" s="38"/>
      <c r="AK64" s="38"/>
      <c r="AL64" s="38"/>
      <c r="AM64" s="38"/>
      <c r="AN64" s="38"/>
      <c r="AO64" s="38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5" x14ac:dyDescent="0.2">
      <c r="B75" s="25"/>
      <c r="D75" s="39" t="s">
        <v>41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41</v>
      </c>
      <c r="AI75" s="27"/>
      <c r="AJ75" s="27"/>
      <c r="AK75" s="27"/>
      <c r="AL75" s="27"/>
      <c r="AM75" s="39" t="s">
        <v>42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6.9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" customHeight="1" x14ac:dyDescent="0.2">
      <c r="B82" s="25"/>
      <c r="C82" s="17" t="s">
        <v>45</v>
      </c>
      <c r="AR82" s="25"/>
    </row>
    <row r="83" spans="1:91" s="1" customFormat="1" ht="6.9" customHeight="1" x14ac:dyDescent="0.2">
      <c r="B83" s="25"/>
      <c r="AR83" s="25"/>
    </row>
    <row r="84" spans="1:91" s="3" customFormat="1" ht="12" customHeight="1" x14ac:dyDescent="0.2">
      <c r="B84" s="44"/>
      <c r="C84" s="22" t="s">
        <v>11</v>
      </c>
      <c r="L84" s="3">
        <f>K5</f>
        <v>0</v>
      </c>
      <c r="AR84" s="44"/>
    </row>
    <row r="85" spans="1:91" s="4" customFormat="1" ht="36.9" customHeight="1" x14ac:dyDescent="0.2">
      <c r="B85" s="45"/>
      <c r="C85" s="46" t="s">
        <v>12</v>
      </c>
      <c r="L85" s="177" t="str">
        <f>K6</f>
        <v>"Plynová kotolňa Staré Grunty 55, Bratislava" - modernizácia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R85" s="45"/>
    </row>
    <row r="86" spans="1:91" s="1" customFormat="1" ht="6.9" customHeight="1" x14ac:dyDescent="0.2">
      <c r="B86" s="25"/>
      <c r="AR86" s="25"/>
    </row>
    <row r="87" spans="1:91" s="1" customFormat="1" ht="12" customHeight="1" x14ac:dyDescent="0.2">
      <c r="B87" s="25"/>
      <c r="C87" s="22" t="s">
        <v>15</v>
      </c>
      <c r="L87" s="47" t="str">
        <f>IF(K8="","",K8)</f>
        <v xml:space="preserve"> </v>
      </c>
      <c r="AI87" s="22" t="s">
        <v>17</v>
      </c>
      <c r="AM87" s="179" t="str">
        <f>IF(AN8= "","",AN8)</f>
        <v/>
      </c>
      <c r="AN87" s="179"/>
      <c r="AR87" s="25"/>
    </row>
    <row r="88" spans="1:91" s="1" customFormat="1" ht="6.9" customHeight="1" x14ac:dyDescent="0.2">
      <c r="B88" s="25"/>
      <c r="AR88" s="25"/>
    </row>
    <row r="89" spans="1:91" s="1" customFormat="1" ht="15.15" customHeight="1" x14ac:dyDescent="0.2">
      <c r="B89" s="25"/>
      <c r="C89" s="22" t="s">
        <v>18</v>
      </c>
      <c r="L89" s="3" t="str">
        <f>IF(E11= "","",E11)</f>
        <v xml:space="preserve"> </v>
      </c>
      <c r="AI89" s="22" t="s">
        <v>22</v>
      </c>
      <c r="AM89" s="180" t="str">
        <f>IF(E17="","",E17)</f>
        <v xml:space="preserve"> </v>
      </c>
      <c r="AN89" s="181"/>
      <c r="AO89" s="181"/>
      <c r="AP89" s="181"/>
      <c r="AR89" s="25"/>
      <c r="AS89" s="182" t="s">
        <v>46</v>
      </c>
      <c r="AT89" s="183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15" customHeight="1" x14ac:dyDescent="0.2">
      <c r="B90" s="25"/>
      <c r="C90" s="22" t="s">
        <v>21</v>
      </c>
      <c r="L90" s="3" t="str">
        <f>IF(E14="","",E14)</f>
        <v xml:space="preserve"> </v>
      </c>
      <c r="AI90" s="22" t="s">
        <v>24</v>
      </c>
      <c r="AM90" s="180" t="str">
        <f>IF(E20="","",E20)</f>
        <v xml:space="preserve"> </v>
      </c>
      <c r="AN90" s="181"/>
      <c r="AO90" s="181"/>
      <c r="AP90" s="181"/>
      <c r="AR90" s="25"/>
      <c r="AS90" s="184"/>
      <c r="AT90" s="185"/>
      <c r="BD90" s="52"/>
    </row>
    <row r="91" spans="1:91" s="1" customFormat="1" ht="10.75" customHeight="1" x14ac:dyDescent="0.2">
      <c r="B91" s="25"/>
      <c r="AR91" s="25"/>
      <c r="AS91" s="184"/>
      <c r="AT91" s="185"/>
      <c r="BD91" s="52"/>
    </row>
    <row r="92" spans="1:91" s="1" customFormat="1" ht="29.25" customHeight="1" x14ac:dyDescent="0.2">
      <c r="B92" s="25"/>
      <c r="C92" s="172" t="s">
        <v>47</v>
      </c>
      <c r="D92" s="173"/>
      <c r="E92" s="173"/>
      <c r="F92" s="173"/>
      <c r="G92" s="173"/>
      <c r="H92" s="53"/>
      <c r="I92" s="174" t="s">
        <v>48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49</v>
      </c>
      <c r="AH92" s="173"/>
      <c r="AI92" s="173"/>
      <c r="AJ92" s="173"/>
      <c r="AK92" s="173"/>
      <c r="AL92" s="173"/>
      <c r="AM92" s="173"/>
      <c r="AN92" s="174" t="s">
        <v>50</v>
      </c>
      <c r="AO92" s="173"/>
      <c r="AP92" s="176"/>
      <c r="AQ92" s="54" t="s">
        <v>51</v>
      </c>
      <c r="AR92" s="25"/>
      <c r="AS92" s="55" t="s">
        <v>52</v>
      </c>
      <c r="AT92" s="56" t="s">
        <v>53</v>
      </c>
      <c r="AU92" s="56" t="s">
        <v>54</v>
      </c>
      <c r="AV92" s="56" t="s">
        <v>55</v>
      </c>
      <c r="AW92" s="56" t="s">
        <v>56</v>
      </c>
      <c r="AX92" s="56" t="s">
        <v>57</v>
      </c>
      <c r="AY92" s="56" t="s">
        <v>58</v>
      </c>
      <c r="AZ92" s="56" t="s">
        <v>59</v>
      </c>
      <c r="BA92" s="56" t="s">
        <v>60</v>
      </c>
      <c r="BB92" s="56" t="s">
        <v>61</v>
      </c>
      <c r="BC92" s="56" t="s">
        <v>62</v>
      </c>
      <c r="BD92" s="57" t="s">
        <v>63</v>
      </c>
    </row>
    <row r="93" spans="1:91" s="1" customFormat="1" ht="10.75" customHeight="1" x14ac:dyDescent="0.2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" customHeight="1" x14ac:dyDescent="0.2">
      <c r="B94" s="59"/>
      <c r="C94" s="60" t="s">
        <v>64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0" t="e">
        <f>SUM(AG95:AM98)</f>
        <v>#REF!</v>
      </c>
      <c r="AH94" s="170"/>
      <c r="AI94" s="170"/>
      <c r="AJ94" s="170"/>
      <c r="AK94" s="170"/>
      <c r="AL94" s="170"/>
      <c r="AM94" s="170"/>
      <c r="AN94" s="171" t="e">
        <f>SUM(AN95:AP98)</f>
        <v>#REF!</v>
      </c>
      <c r="AO94" s="171"/>
      <c r="AP94" s="171"/>
      <c r="AQ94" s="63" t="s">
        <v>1</v>
      </c>
      <c r="AR94" s="59"/>
      <c r="AS94" s="64">
        <f>ROUND(SUM(AS95:AS96),2)</f>
        <v>0</v>
      </c>
      <c r="AT94" s="65" t="e">
        <f>ROUND(SUM(AV94:AW94),2)</f>
        <v>#REF!</v>
      </c>
      <c r="AU94" s="66" t="e">
        <f>ROUND(SUM(AU95:AU96),5)</f>
        <v>#REF!</v>
      </c>
      <c r="AV94" s="65" t="e">
        <f>ROUND(AZ94*L29,2)</f>
        <v>#REF!</v>
      </c>
      <c r="AW94" s="65" t="e">
        <f>ROUND(BA94*L30,2)</f>
        <v>#REF!</v>
      </c>
      <c r="AX94" s="65" t="e">
        <f>ROUND(BB94*L29,2)</f>
        <v>#REF!</v>
      </c>
      <c r="AY94" s="65" t="e">
        <f>ROUND(BC94*L30,2)</f>
        <v>#REF!</v>
      </c>
      <c r="AZ94" s="65" t="e">
        <f>ROUND(SUM(AZ95:AZ96),2)</f>
        <v>#REF!</v>
      </c>
      <c r="BA94" s="65" t="e">
        <f>ROUND(SUM(BA95:BA96),2)</f>
        <v>#REF!</v>
      </c>
      <c r="BB94" s="65" t="e">
        <f>ROUND(SUM(BB95:BB96),2)</f>
        <v>#REF!</v>
      </c>
      <c r="BC94" s="65" t="e">
        <f>ROUND(SUM(BC95:BC96),2)</f>
        <v>#REF!</v>
      </c>
      <c r="BD94" s="67" t="e">
        <f>ROUND(SUM(BD95:BD96),2)</f>
        <v>#REF!</v>
      </c>
      <c r="BS94" s="68" t="s">
        <v>65</v>
      </c>
      <c r="BT94" s="68" t="s">
        <v>66</v>
      </c>
      <c r="BU94" s="69" t="s">
        <v>67</v>
      </c>
      <c r="BV94" s="68" t="s">
        <v>68</v>
      </c>
      <c r="BW94" s="68" t="s">
        <v>4</v>
      </c>
      <c r="BX94" s="68" t="s">
        <v>69</v>
      </c>
      <c r="CL94" s="68" t="s">
        <v>1</v>
      </c>
    </row>
    <row r="95" spans="1:91" s="6" customFormat="1" ht="16.5" customHeight="1" x14ac:dyDescent="0.2">
      <c r="A95" s="70" t="s">
        <v>70</v>
      </c>
      <c r="B95" s="71"/>
      <c r="C95" s="72"/>
      <c r="D95" s="165">
        <v>1</v>
      </c>
      <c r="E95" s="165"/>
      <c r="F95" s="165"/>
      <c r="G95" s="165"/>
      <c r="H95" s="165"/>
      <c r="I95" s="73"/>
      <c r="J95" s="165" t="s">
        <v>71</v>
      </c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6">
        <f>'01 - Ústredné vykurovanie'!J30</f>
        <v>0</v>
      </c>
      <c r="AH95" s="167"/>
      <c r="AI95" s="167"/>
      <c r="AJ95" s="167"/>
      <c r="AK95" s="167"/>
      <c r="AL95" s="167"/>
      <c r="AM95" s="167"/>
      <c r="AN95" s="166">
        <f>SUM(AG95,AT95)</f>
        <v>0</v>
      </c>
      <c r="AO95" s="167"/>
      <c r="AP95" s="167"/>
      <c r="AQ95" s="74" t="s">
        <v>72</v>
      </c>
      <c r="AR95" s="71"/>
      <c r="AS95" s="75">
        <v>0</v>
      </c>
      <c r="AT95" s="76">
        <f>ROUND(SUM(AV95:AW95),2)</f>
        <v>0</v>
      </c>
      <c r="AU95" s="77">
        <f>'01 - Ústredné vykurovanie'!P128</f>
        <v>869.74500499999988</v>
      </c>
      <c r="AV95" s="76">
        <f>'01 - Ústredné vykurovanie'!J33</f>
        <v>0</v>
      </c>
      <c r="AW95" s="76">
        <f>'01 - Ústredné vykurovanie'!J34</f>
        <v>0</v>
      </c>
      <c r="AX95" s="76">
        <f>'01 - Ústredné vykurovanie'!J35</f>
        <v>0</v>
      </c>
      <c r="AY95" s="76">
        <f>'01 - Ústredné vykurovanie'!J36</f>
        <v>0</v>
      </c>
      <c r="AZ95" s="76">
        <f>'01 - Ústredné vykurovanie'!F33</f>
        <v>0</v>
      </c>
      <c r="BA95" s="76">
        <f>'01 - Ústredné vykurovanie'!F34</f>
        <v>0</v>
      </c>
      <c r="BB95" s="76">
        <f>'01 - Ústredné vykurovanie'!F35</f>
        <v>0</v>
      </c>
      <c r="BC95" s="76">
        <f>'01 - Ústredné vykurovanie'!F36</f>
        <v>0</v>
      </c>
      <c r="BD95" s="78">
        <f>'01 - Ústredné vykurovanie'!F37</f>
        <v>0</v>
      </c>
      <c r="BT95" s="79" t="s">
        <v>73</v>
      </c>
      <c r="BV95" s="79" t="s">
        <v>68</v>
      </c>
      <c r="BW95" s="79" t="s">
        <v>74</v>
      </c>
      <c r="BX95" s="79" t="s">
        <v>4</v>
      </c>
      <c r="CL95" s="79" t="s">
        <v>1</v>
      </c>
      <c r="CM95" s="79" t="s">
        <v>66</v>
      </c>
    </row>
    <row r="96" spans="1:91" s="6" customFormat="1" ht="16.5" customHeight="1" x14ac:dyDescent="0.2">
      <c r="A96" s="70" t="s">
        <v>70</v>
      </c>
      <c r="B96" s="71"/>
      <c r="C96" s="72"/>
      <c r="D96" s="165">
        <v>2</v>
      </c>
      <c r="E96" s="165"/>
      <c r="F96" s="165"/>
      <c r="G96" s="165"/>
      <c r="H96" s="165"/>
      <c r="I96" s="73"/>
      <c r="J96" s="165" t="s">
        <v>75</v>
      </c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  <c r="AC96" s="165"/>
      <c r="AD96" s="165"/>
      <c r="AE96" s="165"/>
      <c r="AF96" s="165"/>
      <c r="AG96" s="166" t="e">
        <f>#REF!</f>
        <v>#REF!</v>
      </c>
      <c r="AH96" s="167"/>
      <c r="AI96" s="167"/>
      <c r="AJ96" s="167"/>
      <c r="AK96" s="167"/>
      <c r="AL96" s="167"/>
      <c r="AM96" s="167"/>
      <c r="AN96" s="166" t="e">
        <f>AG96*1.2</f>
        <v>#REF!</v>
      </c>
      <c r="AO96" s="167"/>
      <c r="AP96" s="167"/>
      <c r="AQ96" s="74" t="s">
        <v>72</v>
      </c>
      <c r="AR96" s="71"/>
      <c r="AS96" s="80">
        <v>0</v>
      </c>
      <c r="AT96" s="81" t="e">
        <f>ROUND(SUM(AV96:AW96),2)</f>
        <v>#REF!</v>
      </c>
      <c r="AU96" s="82" t="e">
        <f>#REF!</f>
        <v>#REF!</v>
      </c>
      <c r="AV96" s="81" t="e">
        <f>#REF!</f>
        <v>#REF!</v>
      </c>
      <c r="AW96" s="81" t="e">
        <f>#REF!</f>
        <v>#REF!</v>
      </c>
      <c r="AX96" s="81" t="e">
        <f>#REF!</f>
        <v>#REF!</v>
      </c>
      <c r="AY96" s="81" t="e">
        <f>#REF!</f>
        <v>#REF!</v>
      </c>
      <c r="AZ96" s="81" t="e">
        <f>#REF!</f>
        <v>#REF!</v>
      </c>
      <c r="BA96" s="81" t="e">
        <f>#REF!</f>
        <v>#REF!</v>
      </c>
      <c r="BB96" s="81" t="e">
        <f>#REF!</f>
        <v>#REF!</v>
      </c>
      <c r="BC96" s="81" t="e">
        <f>#REF!</f>
        <v>#REF!</v>
      </c>
      <c r="BD96" s="83" t="e">
        <f>#REF!</f>
        <v>#REF!</v>
      </c>
      <c r="BT96" s="79" t="s">
        <v>73</v>
      </c>
      <c r="BV96" s="79" t="s">
        <v>68</v>
      </c>
      <c r="BW96" s="79" t="s">
        <v>76</v>
      </c>
      <c r="BX96" s="79" t="s">
        <v>4</v>
      </c>
      <c r="CL96" s="79" t="s">
        <v>1</v>
      </c>
      <c r="CM96" s="79" t="s">
        <v>66</v>
      </c>
    </row>
    <row r="97" spans="1:91" s="6" customFormat="1" ht="16.5" customHeight="1" x14ac:dyDescent="0.2">
      <c r="A97" s="70" t="s">
        <v>70</v>
      </c>
      <c r="B97" s="71"/>
      <c r="C97" s="72"/>
      <c r="D97" s="165">
        <v>3</v>
      </c>
      <c r="E97" s="165"/>
      <c r="F97" s="165"/>
      <c r="G97" s="165"/>
      <c r="H97" s="165"/>
      <c r="I97" s="73"/>
      <c r="J97" s="165" t="s">
        <v>1006</v>
      </c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  <c r="AC97" s="165"/>
      <c r="AD97" s="165"/>
      <c r="AE97" s="165"/>
      <c r="AF97" s="165"/>
      <c r="AG97" s="166" t="e">
        <f>#REF!</f>
        <v>#REF!</v>
      </c>
      <c r="AH97" s="167"/>
      <c r="AI97" s="167"/>
      <c r="AJ97" s="167"/>
      <c r="AK97" s="167"/>
      <c r="AL97" s="167"/>
      <c r="AM97" s="167"/>
      <c r="AN97" s="166" t="e">
        <f>AG97*1.2</f>
        <v>#REF!</v>
      </c>
      <c r="AO97" s="167"/>
      <c r="AP97" s="167"/>
      <c r="AQ97" s="74" t="s">
        <v>72</v>
      </c>
      <c r="AR97" s="71"/>
      <c r="AS97" s="80">
        <v>0</v>
      </c>
      <c r="AT97" s="81" t="e">
        <f>ROUND(SUM(AV97:AW97),2)</f>
        <v>#REF!</v>
      </c>
      <c r="AU97" s="82" t="e">
        <f>#REF!</f>
        <v>#REF!</v>
      </c>
      <c r="AV97" s="81" t="e">
        <f>#REF!</f>
        <v>#REF!</v>
      </c>
      <c r="AW97" s="81" t="e">
        <f>#REF!</f>
        <v>#REF!</v>
      </c>
      <c r="AX97" s="81" t="e">
        <f>#REF!</f>
        <v>#REF!</v>
      </c>
      <c r="AY97" s="81" t="e">
        <f>#REF!</f>
        <v>#REF!</v>
      </c>
      <c r="AZ97" s="81" t="e">
        <f>#REF!</f>
        <v>#REF!</v>
      </c>
      <c r="BA97" s="81" t="e">
        <f>#REF!</f>
        <v>#REF!</v>
      </c>
      <c r="BB97" s="81" t="e">
        <f>#REF!</f>
        <v>#REF!</v>
      </c>
      <c r="BC97" s="81" t="e">
        <f>#REF!</f>
        <v>#REF!</v>
      </c>
      <c r="BD97" s="83" t="e">
        <f>#REF!</f>
        <v>#REF!</v>
      </c>
      <c r="BT97" s="79" t="s">
        <v>73</v>
      </c>
      <c r="BV97" s="79" t="s">
        <v>68</v>
      </c>
      <c r="BW97" s="79" t="s">
        <v>76</v>
      </c>
      <c r="BX97" s="79" t="s">
        <v>4</v>
      </c>
      <c r="CL97" s="79" t="s">
        <v>1</v>
      </c>
      <c r="CM97" s="79" t="s">
        <v>66</v>
      </c>
    </row>
    <row r="98" spans="1:91" s="6" customFormat="1" ht="16.5" customHeight="1" x14ac:dyDescent="0.2">
      <c r="A98" s="70" t="s">
        <v>70</v>
      </c>
      <c r="B98" s="71"/>
      <c r="C98" s="72"/>
      <c r="D98" s="165">
        <v>4</v>
      </c>
      <c r="E98" s="165"/>
      <c r="F98" s="165"/>
      <c r="G98" s="165"/>
      <c r="H98" s="165"/>
      <c r="I98" s="73"/>
      <c r="J98" s="165" t="s">
        <v>1007</v>
      </c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  <c r="AF98" s="165"/>
      <c r="AG98" s="166" t="e">
        <f>#REF!</f>
        <v>#REF!</v>
      </c>
      <c r="AH98" s="167"/>
      <c r="AI98" s="167"/>
      <c r="AJ98" s="167"/>
      <c r="AK98" s="167"/>
      <c r="AL98" s="167"/>
      <c r="AM98" s="167"/>
      <c r="AN98" s="166" t="e">
        <f>AG98*1.2</f>
        <v>#REF!</v>
      </c>
      <c r="AO98" s="167"/>
      <c r="AP98" s="167"/>
      <c r="AQ98" s="74" t="s">
        <v>72</v>
      </c>
      <c r="AR98" s="71"/>
      <c r="AS98" s="80">
        <v>0</v>
      </c>
      <c r="AT98" s="81" t="e">
        <f>ROUND(SUM(AV98:AW98),2)</f>
        <v>#REF!</v>
      </c>
      <c r="AU98" s="82" t="e">
        <f>#REF!</f>
        <v>#REF!</v>
      </c>
      <c r="AV98" s="81" t="e">
        <f>#REF!</f>
        <v>#REF!</v>
      </c>
      <c r="AW98" s="81" t="e">
        <f>#REF!</f>
        <v>#REF!</v>
      </c>
      <c r="AX98" s="81" t="e">
        <f>#REF!</f>
        <v>#REF!</v>
      </c>
      <c r="AY98" s="81" t="e">
        <f>#REF!</f>
        <v>#REF!</v>
      </c>
      <c r="AZ98" s="81" t="e">
        <f>#REF!</f>
        <v>#REF!</v>
      </c>
      <c r="BA98" s="81" t="e">
        <f>#REF!</f>
        <v>#REF!</v>
      </c>
      <c r="BB98" s="81" t="e">
        <f>#REF!</f>
        <v>#REF!</v>
      </c>
      <c r="BC98" s="81" t="e">
        <f>#REF!</f>
        <v>#REF!</v>
      </c>
      <c r="BD98" s="83" t="e">
        <f>#REF!</f>
        <v>#REF!</v>
      </c>
      <c r="BT98" s="79" t="s">
        <v>73</v>
      </c>
      <c r="BV98" s="79" t="s">
        <v>68</v>
      </c>
      <c r="BW98" s="79" t="s">
        <v>76</v>
      </c>
      <c r="BX98" s="79" t="s">
        <v>4</v>
      </c>
      <c r="CL98" s="79" t="s">
        <v>1</v>
      </c>
      <c r="CM98" s="79" t="s">
        <v>66</v>
      </c>
    </row>
    <row r="99" spans="1:91" s="6" customFormat="1" ht="16.5" customHeight="1" x14ac:dyDescent="0.2">
      <c r="A99" s="70"/>
      <c r="B99" s="71"/>
      <c r="C99" s="72"/>
      <c r="D99" s="165"/>
      <c r="E99" s="165"/>
      <c r="F99" s="165"/>
      <c r="G99" s="165"/>
      <c r="H99" s="165"/>
      <c r="I99" s="73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3"/>
      <c r="AH99" s="73"/>
      <c r="AI99" s="73"/>
      <c r="AJ99" s="73"/>
      <c r="AK99" s="73"/>
      <c r="AL99" s="73"/>
      <c r="AM99" s="73"/>
      <c r="AN99" s="163"/>
      <c r="AO99" s="73"/>
      <c r="AP99" s="73"/>
      <c r="AQ99" s="74"/>
      <c r="AR99" s="71"/>
      <c r="AS99" s="76"/>
      <c r="AT99" s="76"/>
      <c r="AU99" s="77"/>
      <c r="AV99" s="76"/>
      <c r="AW99" s="76"/>
      <c r="AX99" s="76"/>
      <c r="AY99" s="76"/>
      <c r="AZ99" s="76"/>
      <c r="BA99" s="76"/>
      <c r="BB99" s="76"/>
      <c r="BC99" s="76"/>
      <c r="BD99" s="76"/>
      <c r="BT99" s="79"/>
      <c r="BV99" s="79"/>
      <c r="BW99" s="79"/>
      <c r="BX99" s="79"/>
      <c r="CL99" s="79"/>
      <c r="CM99" s="79"/>
    </row>
    <row r="100" spans="1:91" s="1" customFormat="1" ht="30" customHeight="1" x14ac:dyDescent="0.2">
      <c r="B100" s="25"/>
      <c r="AR100" s="25"/>
    </row>
    <row r="101" spans="1:91" s="1" customFormat="1" ht="6.9" customHeight="1" x14ac:dyDescent="0.2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5"/>
    </row>
  </sheetData>
  <mergeCells count="53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AS89:AT91"/>
    <mergeCell ref="AM90:AP90"/>
    <mergeCell ref="W33:AE33"/>
    <mergeCell ref="AK33:AO33"/>
    <mergeCell ref="L33:P33"/>
    <mergeCell ref="X35:AB35"/>
    <mergeCell ref="AK35:AO35"/>
    <mergeCell ref="AG95:AM95"/>
    <mergeCell ref="D95:H95"/>
    <mergeCell ref="J95:AF95"/>
    <mergeCell ref="L85:AJ85"/>
    <mergeCell ref="AM87:AN87"/>
    <mergeCell ref="AM89:AP89"/>
    <mergeCell ref="D97:H97"/>
    <mergeCell ref="J97:AF97"/>
    <mergeCell ref="AG97:AM97"/>
    <mergeCell ref="AN97:AP97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D98:H98"/>
    <mergeCell ref="J98:AF98"/>
    <mergeCell ref="AG98:AM98"/>
    <mergeCell ref="AN98:AP98"/>
    <mergeCell ref="D99:H99"/>
  </mergeCells>
  <hyperlinks>
    <hyperlink ref="A95" location="'01 - Ústredné vykurovanie'!C2" display="/" xr:uid="{00000000-0004-0000-0000-000000000000}"/>
    <hyperlink ref="A96" location="'02 - Spevnené plochy, zák...'!C2" display="/" xr:uid="{00000000-0004-0000-0000-000001000000}"/>
    <hyperlink ref="A97" location="'02 - Spevnené plochy, zák...'!C2" display="/" xr:uid="{2F7F2A20-4DF2-4CEA-A270-6C177D80F9A7}"/>
    <hyperlink ref="A98" location="'02 - Spevnené plochy, zák...'!C2" display="/" xr:uid="{78FC951A-BFD9-4A5D-A8A2-F7CD03389C5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80"/>
  <sheetViews>
    <sheetView showGridLines="0" tabSelected="1" topLeftCell="A41" workbookViewId="0">
      <selection activeCell="Y21" sqref="Y21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74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66</v>
      </c>
    </row>
    <row r="4" spans="2:46" ht="24.9" customHeight="1" x14ac:dyDescent="0.2">
      <c r="B4" s="16"/>
      <c r="D4" s="17" t="s">
        <v>77</v>
      </c>
      <c r="L4" s="16"/>
      <c r="M4" s="84" t="s">
        <v>9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2" t="s">
        <v>12</v>
      </c>
      <c r="L6" s="16"/>
    </row>
    <row r="7" spans="2:46" ht="16.5" customHeight="1" x14ac:dyDescent="0.2">
      <c r="B7" s="16"/>
      <c r="E7" s="203" t="str">
        <f>'Rekapitulácia stavby'!K6</f>
        <v>"Plynová kotolňa Staré Grunty 55, Bratislava" - modernizácia</v>
      </c>
      <c r="F7" s="204"/>
      <c r="G7" s="204"/>
      <c r="H7" s="204"/>
      <c r="L7" s="16"/>
    </row>
    <row r="8" spans="2:46" s="1" customFormat="1" ht="12" customHeight="1" x14ac:dyDescent="0.2">
      <c r="B8" s="25"/>
      <c r="D8" s="22" t="s">
        <v>78</v>
      </c>
      <c r="L8" s="25"/>
    </row>
    <row r="9" spans="2:46" s="1" customFormat="1" ht="16.5" customHeight="1" x14ac:dyDescent="0.2">
      <c r="B9" s="25"/>
      <c r="E9" s="177" t="s">
        <v>79</v>
      </c>
      <c r="F9" s="202"/>
      <c r="G9" s="202"/>
      <c r="H9" s="202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15</v>
      </c>
      <c r="F12" s="20" t="s">
        <v>16</v>
      </c>
      <c r="I12" s="22" t="s">
        <v>17</v>
      </c>
      <c r="J12" s="48"/>
      <c r="L12" s="25"/>
    </row>
    <row r="13" spans="2:46" s="1" customFormat="1" ht="10.75" customHeight="1" x14ac:dyDescent="0.2">
      <c r="B13" s="25"/>
      <c r="L13" s="25"/>
    </row>
    <row r="14" spans="2:46" s="1" customFormat="1" ht="12" customHeight="1" x14ac:dyDescent="0.2">
      <c r="B14" s="25"/>
      <c r="D14" s="22" t="s">
        <v>18</v>
      </c>
      <c r="I14" s="22" t="s">
        <v>19</v>
      </c>
      <c r="J14" s="20" t="str">
        <f>IF('Rekapitulácia stavby'!AN10="","",'Rekapitulácia stavby'!AN10)</f>
        <v/>
      </c>
      <c r="L14" s="25"/>
    </row>
    <row r="15" spans="2:46" s="1" customFormat="1" ht="18" customHeight="1" x14ac:dyDescent="0.2">
      <c r="B15" s="25"/>
      <c r="E15" s="20" t="str">
        <f>IF('Rekapitulácia stavby'!E11="","",'Rekapitulácia stavby'!E11)</f>
        <v xml:space="preserve"> </v>
      </c>
      <c r="I15" s="22" t="s">
        <v>20</v>
      </c>
      <c r="J15" s="20" t="str">
        <f>IF('Rekapitulácia stavby'!AN11="","",'Rekapitulácia stavby'!AN11)</f>
        <v/>
      </c>
      <c r="L15" s="25"/>
    </row>
    <row r="16" spans="2:46" s="1" customFormat="1" ht="6.9" customHeight="1" x14ac:dyDescent="0.2">
      <c r="B16" s="25"/>
      <c r="L16" s="25"/>
    </row>
    <row r="17" spans="2:12" s="1" customFormat="1" ht="12" customHeight="1" x14ac:dyDescent="0.2">
      <c r="B17" s="25"/>
      <c r="D17" s="22" t="s">
        <v>21</v>
      </c>
      <c r="I17" s="22" t="s">
        <v>19</v>
      </c>
      <c r="J17" s="20" t="str">
        <f>'Rekapitulácia stavby'!AN13</f>
        <v/>
      </c>
      <c r="L17" s="25"/>
    </row>
    <row r="18" spans="2:12" s="1" customFormat="1" ht="18" customHeight="1" x14ac:dyDescent="0.2">
      <c r="B18" s="25"/>
      <c r="E18" s="196" t="str">
        <f>'Rekapitulácia stavby'!E14</f>
        <v xml:space="preserve"> </v>
      </c>
      <c r="F18" s="196"/>
      <c r="G18" s="196"/>
      <c r="H18" s="196"/>
      <c r="I18" s="22" t="s">
        <v>20</v>
      </c>
      <c r="J18" s="20" t="str">
        <f>'Rekapitulácia stavby'!AN14</f>
        <v/>
      </c>
      <c r="L18" s="25"/>
    </row>
    <row r="19" spans="2:12" s="1" customFormat="1" ht="6.9" customHeight="1" x14ac:dyDescent="0.2">
      <c r="B19" s="25"/>
      <c r="L19" s="25"/>
    </row>
    <row r="20" spans="2:12" s="1" customFormat="1" ht="12" customHeight="1" x14ac:dyDescent="0.2">
      <c r="B20" s="25"/>
      <c r="D20" s="22" t="s">
        <v>22</v>
      </c>
      <c r="I20" s="22" t="s">
        <v>19</v>
      </c>
      <c r="J20" s="20" t="str">
        <f>IF('Rekapitulácia stavby'!AN16="","",'Rekapitulácia stavby'!AN16)</f>
        <v/>
      </c>
      <c r="L20" s="25"/>
    </row>
    <row r="21" spans="2:12" s="1" customFormat="1" ht="18" customHeight="1" x14ac:dyDescent="0.2">
      <c r="B21" s="25"/>
      <c r="E21" s="20" t="str">
        <f>IF('Rekapitulácia stavby'!E17="","",'Rekapitulácia stavby'!E17)</f>
        <v xml:space="preserve"> </v>
      </c>
      <c r="I21" s="22" t="s">
        <v>20</v>
      </c>
      <c r="J21" s="20" t="str">
        <f>IF('Rekapitulácia stavby'!AN17="","",'Rekapitulácia stavby'!AN17)</f>
        <v/>
      </c>
      <c r="L21" s="25"/>
    </row>
    <row r="22" spans="2:12" s="1" customFormat="1" ht="6.9" customHeight="1" x14ac:dyDescent="0.2">
      <c r="B22" s="25"/>
      <c r="L22" s="25"/>
    </row>
    <row r="23" spans="2:12" s="1" customFormat="1" ht="12" customHeight="1" x14ac:dyDescent="0.2">
      <c r="B23" s="25"/>
      <c r="D23" s="22" t="s">
        <v>24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 xml:space="preserve"> </v>
      </c>
      <c r="I24" s="22" t="s">
        <v>20</v>
      </c>
      <c r="J24" s="20" t="str">
        <f>IF('Rekapitulácia stavby'!AN20="","",'Rekapitulácia stavby'!AN20)</f>
        <v/>
      </c>
      <c r="L24" s="25"/>
    </row>
    <row r="25" spans="2:12" s="1" customFormat="1" ht="6.9" customHeight="1" x14ac:dyDescent="0.2">
      <c r="B25" s="25"/>
      <c r="L25" s="25"/>
    </row>
    <row r="26" spans="2:12" s="1" customFormat="1" ht="12" customHeight="1" x14ac:dyDescent="0.2">
      <c r="B26" s="25"/>
      <c r="D26" s="22" t="s">
        <v>25</v>
      </c>
      <c r="L26" s="25"/>
    </row>
    <row r="27" spans="2:12" s="7" customFormat="1" ht="16.5" customHeight="1" x14ac:dyDescent="0.2">
      <c r="B27" s="85"/>
      <c r="E27" s="198" t="s">
        <v>1</v>
      </c>
      <c r="F27" s="198"/>
      <c r="G27" s="198"/>
      <c r="H27" s="198"/>
      <c r="L27" s="85"/>
    </row>
    <row r="28" spans="2:12" s="1" customFormat="1" ht="6.9" customHeight="1" x14ac:dyDescent="0.2">
      <c r="B28" s="25"/>
      <c r="L28" s="25"/>
    </row>
    <row r="29" spans="2:12" s="1" customFormat="1" ht="6.9" customHeight="1" x14ac:dyDescent="0.2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4" customHeight="1" x14ac:dyDescent="0.2">
      <c r="B30" s="25"/>
      <c r="D30" s="86" t="s">
        <v>26</v>
      </c>
      <c r="J30" s="62">
        <f>ROUND(J128, 2)</f>
        <v>0</v>
      </c>
      <c r="L30" s="25"/>
    </row>
    <row r="31" spans="2:12" s="1" customFormat="1" ht="6.9" customHeight="1" x14ac:dyDescent="0.2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 x14ac:dyDescent="0.2">
      <c r="B32" s="25"/>
      <c r="F32" s="28" t="s">
        <v>28</v>
      </c>
      <c r="I32" s="28" t="s">
        <v>27</v>
      </c>
      <c r="J32" s="28" t="s">
        <v>29</v>
      </c>
      <c r="L32" s="25"/>
    </row>
    <row r="33" spans="2:12" s="1" customFormat="1" ht="14.4" customHeight="1" x14ac:dyDescent="0.2">
      <c r="B33" s="25"/>
      <c r="D33" s="51" t="s">
        <v>30</v>
      </c>
      <c r="E33" s="30" t="s">
        <v>31</v>
      </c>
      <c r="F33" s="87">
        <f>ROUND((SUM(BE128:BE369)),  2)</f>
        <v>0</v>
      </c>
      <c r="G33" s="88"/>
      <c r="H33" s="88"/>
      <c r="I33" s="89">
        <v>0.2</v>
      </c>
      <c r="J33" s="87">
        <f>ROUND(((SUM(BE128:BE369))*I33),  2)</f>
        <v>0</v>
      </c>
      <c r="L33" s="25"/>
    </row>
    <row r="34" spans="2:12" s="1" customFormat="1" ht="14.4" customHeight="1" x14ac:dyDescent="0.2">
      <c r="B34" s="25"/>
      <c r="E34" s="30" t="s">
        <v>32</v>
      </c>
      <c r="F34" s="90">
        <f>ROUND((SUM(BF128:BF369)),  2)</f>
        <v>0</v>
      </c>
      <c r="I34" s="91">
        <v>0.2</v>
      </c>
      <c r="J34" s="90">
        <f>ROUND(((SUM(BF128:BF369))*I34),  2)</f>
        <v>0</v>
      </c>
      <c r="L34" s="25"/>
    </row>
    <row r="35" spans="2:12" s="1" customFormat="1" ht="14.4" hidden="1" customHeight="1" x14ac:dyDescent="0.2">
      <c r="B35" s="25"/>
      <c r="E35" s="22" t="s">
        <v>33</v>
      </c>
      <c r="F35" s="90">
        <f>ROUND((SUM(BG128:BG369)),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 x14ac:dyDescent="0.2">
      <c r="B36" s="25"/>
      <c r="E36" s="22" t="s">
        <v>34</v>
      </c>
      <c r="F36" s="90">
        <f>ROUND((SUM(BH128:BH369)),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 x14ac:dyDescent="0.2">
      <c r="B37" s="25"/>
      <c r="E37" s="30" t="s">
        <v>35</v>
      </c>
      <c r="F37" s="87">
        <f>ROUND((SUM(BI128:BI369)),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 x14ac:dyDescent="0.2">
      <c r="B38" s="25"/>
      <c r="L38" s="25"/>
    </row>
    <row r="39" spans="2:12" s="1" customFormat="1" ht="25.4" customHeight="1" x14ac:dyDescent="0.2">
      <c r="B39" s="25"/>
      <c r="C39" s="92"/>
      <c r="D39" s="93" t="s">
        <v>36</v>
      </c>
      <c r="E39" s="53"/>
      <c r="F39" s="53"/>
      <c r="G39" s="94" t="s">
        <v>37</v>
      </c>
      <c r="H39" s="95" t="s">
        <v>38</v>
      </c>
      <c r="I39" s="53"/>
      <c r="J39" s="96">
        <f>SUM(J30:J37)</f>
        <v>0</v>
      </c>
      <c r="K39" s="97"/>
      <c r="L39" s="25"/>
    </row>
    <row r="40" spans="2:12" s="1" customFormat="1" ht="14.4" customHeight="1" x14ac:dyDescent="0.2">
      <c r="B40" s="25"/>
      <c r="L40" s="25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5"/>
      <c r="D50" s="37" t="s">
        <v>39</v>
      </c>
      <c r="E50" s="38"/>
      <c r="F50" s="38"/>
      <c r="G50" s="37" t="s">
        <v>40</v>
      </c>
      <c r="H50" s="38"/>
      <c r="I50" s="38"/>
      <c r="J50" s="38"/>
      <c r="K50" s="38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9" t="s">
        <v>41</v>
      </c>
      <c r="E61" s="27"/>
      <c r="F61" s="98" t="s">
        <v>42</v>
      </c>
      <c r="G61" s="39" t="s">
        <v>41</v>
      </c>
      <c r="H61" s="27"/>
      <c r="I61" s="27"/>
      <c r="J61" s="99" t="s">
        <v>42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7" t="s">
        <v>43</v>
      </c>
      <c r="E65" s="38"/>
      <c r="F65" s="38"/>
      <c r="G65" s="37" t="s">
        <v>44</v>
      </c>
      <c r="H65" s="38"/>
      <c r="I65" s="38"/>
      <c r="J65" s="38"/>
      <c r="K65" s="38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9" t="s">
        <v>41</v>
      </c>
      <c r="E76" s="27"/>
      <c r="F76" s="98" t="s">
        <v>42</v>
      </c>
      <c r="G76" s="39" t="s">
        <v>41</v>
      </c>
      <c r="H76" s="27"/>
      <c r="I76" s="27"/>
      <c r="J76" s="99" t="s">
        <v>42</v>
      </c>
      <c r="K76" s="27"/>
      <c r="L76" s="25"/>
    </row>
    <row r="77" spans="2:12" s="1" customFormat="1" ht="14.4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 x14ac:dyDescent="0.2">
      <c r="B82" s="25"/>
      <c r="C82" s="17" t="s">
        <v>80</v>
      </c>
      <c r="L82" s="25"/>
    </row>
    <row r="83" spans="2:47" s="1" customFormat="1" ht="6.9" customHeight="1" x14ac:dyDescent="0.2">
      <c r="B83" s="25"/>
      <c r="L83" s="25"/>
    </row>
    <row r="84" spans="2:47" s="1" customFormat="1" ht="12" customHeight="1" x14ac:dyDescent="0.2">
      <c r="B84" s="25"/>
      <c r="C84" s="22" t="s">
        <v>12</v>
      </c>
      <c r="L84" s="25"/>
    </row>
    <row r="85" spans="2:47" s="1" customFormat="1" ht="16.5" customHeight="1" x14ac:dyDescent="0.2">
      <c r="B85" s="25"/>
      <c r="E85" s="203" t="str">
        <f>E7</f>
        <v>"Plynová kotolňa Staré Grunty 55, Bratislava" - modernizácia</v>
      </c>
      <c r="F85" s="204"/>
      <c r="G85" s="204"/>
      <c r="H85" s="204"/>
      <c r="L85" s="25"/>
    </row>
    <row r="86" spans="2:47" s="1" customFormat="1" ht="12" customHeight="1" x14ac:dyDescent="0.2">
      <c r="B86" s="25"/>
      <c r="C86" s="22" t="s">
        <v>78</v>
      </c>
      <c r="L86" s="25"/>
    </row>
    <row r="87" spans="2:47" s="1" customFormat="1" ht="16.5" customHeight="1" x14ac:dyDescent="0.2">
      <c r="B87" s="25"/>
      <c r="E87" s="177" t="str">
        <f>E9</f>
        <v>01 - Ústredné vykurovanie</v>
      </c>
      <c r="F87" s="202"/>
      <c r="G87" s="202"/>
      <c r="H87" s="202"/>
      <c r="L87" s="25"/>
    </row>
    <row r="88" spans="2:47" s="1" customFormat="1" ht="6.9" customHeight="1" x14ac:dyDescent="0.2">
      <c r="B88" s="25"/>
      <c r="L88" s="25"/>
    </row>
    <row r="89" spans="2:47" s="1" customFormat="1" ht="12" customHeight="1" x14ac:dyDescent="0.2">
      <c r="B89" s="25"/>
      <c r="C89" s="22" t="s">
        <v>15</v>
      </c>
      <c r="F89" s="20" t="str">
        <f>F12</f>
        <v xml:space="preserve"> </v>
      </c>
      <c r="I89" s="22" t="s">
        <v>17</v>
      </c>
      <c r="J89" s="48" t="str">
        <f>IF(J12="","",J12)</f>
        <v/>
      </c>
      <c r="L89" s="25"/>
    </row>
    <row r="90" spans="2:47" s="1" customFormat="1" ht="6.9" customHeight="1" x14ac:dyDescent="0.2">
      <c r="B90" s="25"/>
      <c r="L90" s="25"/>
    </row>
    <row r="91" spans="2:47" s="1" customFormat="1" ht="15.15" customHeight="1" x14ac:dyDescent="0.2">
      <c r="B91" s="25"/>
      <c r="C91" s="22" t="s">
        <v>18</v>
      </c>
      <c r="F91" s="20" t="str">
        <f>E15</f>
        <v xml:space="preserve"> </v>
      </c>
      <c r="I91" s="22" t="s">
        <v>22</v>
      </c>
      <c r="J91" s="23" t="str">
        <f>E21</f>
        <v xml:space="preserve"> </v>
      </c>
      <c r="L91" s="25"/>
    </row>
    <row r="92" spans="2:47" s="1" customFormat="1" ht="15.15" customHeight="1" x14ac:dyDescent="0.2">
      <c r="B92" s="25"/>
      <c r="C92" s="22" t="s">
        <v>21</v>
      </c>
      <c r="F92" s="20" t="str">
        <f>IF(E18="","",E18)</f>
        <v xml:space="preserve"> </v>
      </c>
      <c r="I92" s="22" t="s">
        <v>24</v>
      </c>
      <c r="J92" s="23" t="str">
        <f>E24</f>
        <v xml:space="preserve"> </v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100" t="s">
        <v>81</v>
      </c>
      <c r="D94" s="92"/>
      <c r="E94" s="92"/>
      <c r="F94" s="92"/>
      <c r="G94" s="92"/>
      <c r="H94" s="92"/>
      <c r="I94" s="92"/>
      <c r="J94" s="101" t="s">
        <v>82</v>
      </c>
      <c r="K94" s="92"/>
      <c r="L94" s="25"/>
    </row>
    <row r="95" spans="2:47" s="1" customFormat="1" ht="10.4" customHeight="1" x14ac:dyDescent="0.2">
      <c r="B95" s="25"/>
      <c r="L95" s="25"/>
    </row>
    <row r="96" spans="2:47" s="1" customFormat="1" ht="22.75" customHeight="1" x14ac:dyDescent="0.2">
      <c r="B96" s="25"/>
      <c r="C96" s="102" t="s">
        <v>83</v>
      </c>
      <c r="J96" s="62">
        <f>J128</f>
        <v>0</v>
      </c>
      <c r="L96" s="25"/>
      <c r="AU96" s="13" t="s">
        <v>84</v>
      </c>
    </row>
    <row r="97" spans="2:12" s="8" customFormat="1" ht="24.9" customHeight="1" x14ac:dyDescent="0.2">
      <c r="B97" s="103"/>
      <c r="D97" s="104" t="s">
        <v>85</v>
      </c>
      <c r="E97" s="105"/>
      <c r="F97" s="105"/>
      <c r="G97" s="105"/>
      <c r="H97" s="105"/>
      <c r="I97" s="105"/>
      <c r="J97" s="106">
        <f>J129</f>
        <v>0</v>
      </c>
      <c r="L97" s="103"/>
    </row>
    <row r="98" spans="2:12" s="9" customFormat="1" ht="20" customHeight="1" x14ac:dyDescent="0.2">
      <c r="B98" s="107"/>
      <c r="D98" s="108" t="s">
        <v>86</v>
      </c>
      <c r="E98" s="109"/>
      <c r="F98" s="109"/>
      <c r="G98" s="109"/>
      <c r="H98" s="109"/>
      <c r="I98" s="109"/>
      <c r="J98" s="110">
        <f>J130</f>
        <v>0</v>
      </c>
      <c r="L98" s="107"/>
    </row>
    <row r="99" spans="2:12" s="9" customFormat="1" ht="20" customHeight="1" x14ac:dyDescent="0.2">
      <c r="B99" s="107"/>
      <c r="D99" s="108" t="s">
        <v>87</v>
      </c>
      <c r="E99" s="109"/>
      <c r="F99" s="109"/>
      <c r="G99" s="109"/>
      <c r="H99" s="109"/>
      <c r="I99" s="109"/>
      <c r="J99" s="110">
        <f>J158</f>
        <v>0</v>
      </c>
      <c r="L99" s="107"/>
    </row>
    <row r="100" spans="2:12" s="9" customFormat="1" ht="20" customHeight="1" x14ac:dyDescent="0.2">
      <c r="B100" s="107"/>
      <c r="D100" s="108" t="s">
        <v>88</v>
      </c>
      <c r="E100" s="109"/>
      <c r="F100" s="109"/>
      <c r="G100" s="109"/>
      <c r="H100" s="109"/>
      <c r="I100" s="109"/>
      <c r="J100" s="110">
        <f>J195</f>
        <v>0</v>
      </c>
      <c r="L100" s="107"/>
    </row>
    <row r="101" spans="2:12" s="9" customFormat="1" ht="20" customHeight="1" x14ac:dyDescent="0.2">
      <c r="B101" s="107"/>
      <c r="D101" s="108" t="s">
        <v>89</v>
      </c>
      <c r="E101" s="109"/>
      <c r="F101" s="109"/>
      <c r="G101" s="109"/>
      <c r="H101" s="109"/>
      <c r="I101" s="109"/>
      <c r="J101" s="110">
        <f>J251</f>
        <v>0</v>
      </c>
      <c r="L101" s="107"/>
    </row>
    <row r="102" spans="2:12" s="9" customFormat="1" ht="20" customHeight="1" x14ac:dyDescent="0.2">
      <c r="B102" s="107"/>
      <c r="D102" s="108" t="s">
        <v>90</v>
      </c>
      <c r="E102" s="109"/>
      <c r="F102" s="109"/>
      <c r="G102" s="109"/>
      <c r="H102" s="109"/>
      <c r="I102" s="109"/>
      <c r="J102" s="110">
        <f>J273</f>
        <v>0</v>
      </c>
      <c r="L102" s="107"/>
    </row>
    <row r="103" spans="2:12" s="9" customFormat="1" ht="20" customHeight="1" x14ac:dyDescent="0.2">
      <c r="B103" s="107"/>
      <c r="D103" s="108" t="s">
        <v>91</v>
      </c>
      <c r="E103" s="109"/>
      <c r="F103" s="109"/>
      <c r="G103" s="109"/>
      <c r="H103" s="109"/>
      <c r="I103" s="109"/>
      <c r="J103" s="110">
        <f>J342</f>
        <v>0</v>
      </c>
      <c r="L103" s="107"/>
    </row>
    <row r="104" spans="2:12" s="9" customFormat="1" ht="20" customHeight="1" x14ac:dyDescent="0.2">
      <c r="B104" s="107"/>
      <c r="D104" s="108" t="s">
        <v>92</v>
      </c>
      <c r="E104" s="109"/>
      <c r="F104" s="109"/>
      <c r="G104" s="109"/>
      <c r="H104" s="109"/>
      <c r="I104" s="109"/>
      <c r="J104" s="110">
        <f>J344</f>
        <v>0</v>
      </c>
      <c r="L104" s="107"/>
    </row>
    <row r="105" spans="2:12" s="9" customFormat="1" ht="20" customHeight="1" x14ac:dyDescent="0.2">
      <c r="B105" s="107"/>
      <c r="D105" s="108" t="s">
        <v>93</v>
      </c>
      <c r="E105" s="109"/>
      <c r="F105" s="109"/>
      <c r="G105" s="109"/>
      <c r="H105" s="109"/>
      <c r="I105" s="109"/>
      <c r="J105" s="110">
        <f>J348</f>
        <v>0</v>
      </c>
      <c r="L105" s="107"/>
    </row>
    <row r="106" spans="2:12" s="8" customFormat="1" ht="24.9" customHeight="1" x14ac:dyDescent="0.2">
      <c r="B106" s="103"/>
      <c r="D106" s="104" t="s">
        <v>94</v>
      </c>
      <c r="E106" s="105"/>
      <c r="F106" s="105"/>
      <c r="G106" s="105"/>
      <c r="H106" s="105"/>
      <c r="I106" s="105"/>
      <c r="J106" s="106">
        <f>J351</f>
        <v>0</v>
      </c>
      <c r="L106" s="103"/>
    </row>
    <row r="107" spans="2:12" s="9" customFormat="1" ht="20" customHeight="1" x14ac:dyDescent="0.2">
      <c r="B107" s="107"/>
      <c r="D107" s="108" t="s">
        <v>95</v>
      </c>
      <c r="E107" s="109"/>
      <c r="F107" s="109"/>
      <c r="G107" s="109"/>
      <c r="H107" s="109"/>
      <c r="I107" s="109"/>
      <c r="J107" s="110">
        <f>J352</f>
        <v>0</v>
      </c>
      <c r="L107" s="107"/>
    </row>
    <row r="108" spans="2:12" s="8" customFormat="1" ht="24.9" customHeight="1" x14ac:dyDescent="0.2">
      <c r="B108" s="103"/>
      <c r="D108" s="104" t="s">
        <v>96</v>
      </c>
      <c r="E108" s="105"/>
      <c r="F108" s="105"/>
      <c r="G108" s="105"/>
      <c r="H108" s="105"/>
      <c r="I108" s="105"/>
      <c r="J108" s="106">
        <f>J354</f>
        <v>0</v>
      </c>
      <c r="L108" s="103"/>
    </row>
    <row r="109" spans="2:12" s="1" customFormat="1" ht="21.75" customHeight="1" x14ac:dyDescent="0.2">
      <c r="B109" s="25"/>
      <c r="L109" s="25"/>
    </row>
    <row r="110" spans="2:12" s="1" customFormat="1" ht="6.9" customHeight="1" x14ac:dyDescent="0.2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5"/>
    </row>
    <row r="114" spans="2:63" s="1" customFormat="1" ht="6.9" customHeight="1" x14ac:dyDescent="0.2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5"/>
    </row>
    <row r="115" spans="2:63" s="1" customFormat="1" ht="24.9" customHeight="1" x14ac:dyDescent="0.2">
      <c r="B115" s="25"/>
      <c r="C115" s="17" t="s">
        <v>97</v>
      </c>
      <c r="L115" s="25"/>
    </row>
    <row r="116" spans="2:63" s="1" customFormat="1" ht="6.9" customHeight="1" x14ac:dyDescent="0.2">
      <c r="B116" s="25"/>
      <c r="L116" s="25"/>
    </row>
    <row r="117" spans="2:63" s="1" customFormat="1" ht="12" customHeight="1" x14ac:dyDescent="0.2">
      <c r="B117" s="25"/>
      <c r="C117" s="22" t="s">
        <v>12</v>
      </c>
      <c r="L117" s="25"/>
    </row>
    <row r="118" spans="2:63" s="1" customFormat="1" ht="16.5" customHeight="1" x14ac:dyDescent="0.2">
      <c r="B118" s="25"/>
      <c r="E118" s="203" t="str">
        <f>E7</f>
        <v>"Plynová kotolňa Staré Grunty 55, Bratislava" - modernizácia</v>
      </c>
      <c r="F118" s="204"/>
      <c r="G118" s="204"/>
      <c r="H118" s="204"/>
      <c r="L118" s="25"/>
    </row>
    <row r="119" spans="2:63" s="1" customFormat="1" ht="12" customHeight="1" x14ac:dyDescent="0.2">
      <c r="B119" s="25"/>
      <c r="C119" s="22" t="s">
        <v>78</v>
      </c>
      <c r="L119" s="25"/>
    </row>
    <row r="120" spans="2:63" s="1" customFormat="1" ht="16.5" customHeight="1" x14ac:dyDescent="0.2">
      <c r="B120" s="25"/>
      <c r="E120" s="177" t="str">
        <f>E9</f>
        <v>01 - Ústredné vykurovanie</v>
      </c>
      <c r="F120" s="202"/>
      <c r="G120" s="202"/>
      <c r="H120" s="202"/>
      <c r="L120" s="25"/>
    </row>
    <row r="121" spans="2:63" s="1" customFormat="1" ht="6.9" customHeight="1" x14ac:dyDescent="0.2">
      <c r="B121" s="25"/>
      <c r="L121" s="25"/>
    </row>
    <row r="122" spans="2:63" s="1" customFormat="1" ht="12" customHeight="1" x14ac:dyDescent="0.2">
      <c r="B122" s="25"/>
      <c r="C122" s="22" t="s">
        <v>15</v>
      </c>
      <c r="F122" s="20" t="str">
        <f>F12</f>
        <v xml:space="preserve"> </v>
      </c>
      <c r="I122" s="22" t="s">
        <v>17</v>
      </c>
      <c r="J122" s="48" t="str">
        <f>IF(J12="","",J12)</f>
        <v/>
      </c>
      <c r="L122" s="25"/>
    </row>
    <row r="123" spans="2:63" s="1" customFormat="1" ht="6.9" customHeight="1" x14ac:dyDescent="0.2">
      <c r="B123" s="25"/>
      <c r="L123" s="25"/>
    </row>
    <row r="124" spans="2:63" s="1" customFormat="1" ht="15.15" customHeight="1" x14ac:dyDescent="0.2">
      <c r="B124" s="25"/>
      <c r="C124" s="22" t="s">
        <v>18</v>
      </c>
      <c r="F124" s="20" t="str">
        <f>E15</f>
        <v xml:space="preserve"> </v>
      </c>
      <c r="I124" s="22" t="s">
        <v>22</v>
      </c>
      <c r="J124" s="23" t="str">
        <f>E21</f>
        <v xml:space="preserve"> </v>
      </c>
      <c r="L124" s="25"/>
    </row>
    <row r="125" spans="2:63" s="1" customFormat="1" ht="15.15" customHeight="1" x14ac:dyDescent="0.2">
      <c r="B125" s="25"/>
      <c r="C125" s="22" t="s">
        <v>21</v>
      </c>
      <c r="F125" s="20" t="str">
        <f>IF(E18="","",E18)</f>
        <v xml:space="preserve"> </v>
      </c>
      <c r="I125" s="22" t="s">
        <v>24</v>
      </c>
      <c r="J125" s="23" t="str">
        <f>E24</f>
        <v xml:space="preserve"> </v>
      </c>
      <c r="L125" s="25"/>
    </row>
    <row r="126" spans="2:63" s="1" customFormat="1" ht="10.4" customHeight="1" x14ac:dyDescent="0.2">
      <c r="B126" s="25"/>
      <c r="L126" s="25"/>
    </row>
    <row r="127" spans="2:63" s="10" customFormat="1" ht="29.25" customHeight="1" x14ac:dyDescent="0.2">
      <c r="B127" s="111"/>
      <c r="C127" s="112" t="s">
        <v>98</v>
      </c>
      <c r="D127" s="113" t="s">
        <v>51</v>
      </c>
      <c r="E127" s="113" t="s">
        <v>47</v>
      </c>
      <c r="F127" s="113" t="s">
        <v>48</v>
      </c>
      <c r="G127" s="113" t="s">
        <v>99</v>
      </c>
      <c r="H127" s="113" t="s">
        <v>100</v>
      </c>
      <c r="I127" s="113" t="s">
        <v>101</v>
      </c>
      <c r="J127" s="114" t="s">
        <v>82</v>
      </c>
      <c r="K127" s="115" t="s">
        <v>102</v>
      </c>
      <c r="L127" s="111"/>
      <c r="M127" s="55" t="s">
        <v>1</v>
      </c>
      <c r="N127" s="56" t="s">
        <v>30</v>
      </c>
      <c r="O127" s="56" t="s">
        <v>103</v>
      </c>
      <c r="P127" s="56" t="s">
        <v>104</v>
      </c>
      <c r="Q127" s="56" t="s">
        <v>105</v>
      </c>
      <c r="R127" s="56" t="s">
        <v>106</v>
      </c>
      <c r="S127" s="56" t="s">
        <v>107</v>
      </c>
      <c r="T127" s="57" t="s">
        <v>108</v>
      </c>
    </row>
    <row r="128" spans="2:63" s="1" customFormat="1" ht="22.75" customHeight="1" x14ac:dyDescent="0.35">
      <c r="B128" s="25"/>
      <c r="C128" s="60" t="s">
        <v>83</v>
      </c>
      <c r="J128" s="116"/>
      <c r="L128" s="25"/>
      <c r="M128" s="58"/>
      <c r="N128" s="49"/>
      <c r="O128" s="49"/>
      <c r="P128" s="117">
        <f>P129+P351+P354</f>
        <v>869.74500499999988</v>
      </c>
      <c r="Q128" s="49"/>
      <c r="R128" s="117">
        <f>R129+R351+R354</f>
        <v>12.250336409999999</v>
      </c>
      <c r="S128" s="49"/>
      <c r="T128" s="118">
        <f>T129+T351+T354</f>
        <v>13.461069999999999</v>
      </c>
      <c r="AT128" s="13" t="s">
        <v>65</v>
      </c>
      <c r="AU128" s="13" t="s">
        <v>84</v>
      </c>
      <c r="BK128" s="119">
        <f>BK129+BK351+BK354</f>
        <v>0</v>
      </c>
    </row>
    <row r="129" spans="2:65" s="11" customFormat="1" ht="26" customHeight="1" x14ac:dyDescent="0.35">
      <c r="B129" s="120"/>
      <c r="D129" s="121" t="s">
        <v>65</v>
      </c>
      <c r="E129" s="122" t="s">
        <v>109</v>
      </c>
      <c r="F129" s="122" t="s">
        <v>110</v>
      </c>
      <c r="J129" s="123"/>
      <c r="L129" s="120"/>
      <c r="M129" s="124"/>
      <c r="P129" s="125">
        <f>P130+P158+P195+P251+P273+P342+P344+P348</f>
        <v>816.4990049999999</v>
      </c>
      <c r="R129" s="125">
        <f>R130+R158+R195+R251+R273+R342+R344+R348</f>
        <v>12.250336409999999</v>
      </c>
      <c r="T129" s="126">
        <f>T130+T158+T195+T251+T273+T342+T344+T348</f>
        <v>13.461069999999999</v>
      </c>
      <c r="AR129" s="121" t="s">
        <v>111</v>
      </c>
      <c r="AT129" s="127" t="s">
        <v>65</v>
      </c>
      <c r="AU129" s="127" t="s">
        <v>66</v>
      </c>
      <c r="AY129" s="121" t="s">
        <v>112</v>
      </c>
      <c r="BK129" s="128">
        <f>BK130+BK158+BK195+BK251+BK273+BK342+BK344+BK348</f>
        <v>0</v>
      </c>
    </row>
    <row r="130" spans="2:65" s="11" customFormat="1" ht="22.75" customHeight="1" x14ac:dyDescent="0.25">
      <c r="B130" s="120"/>
      <c r="D130" s="121" t="s">
        <v>65</v>
      </c>
      <c r="E130" s="129" t="s">
        <v>113</v>
      </c>
      <c r="F130" s="129" t="s">
        <v>114</v>
      </c>
      <c r="J130" s="130"/>
      <c r="L130" s="120"/>
      <c r="M130" s="124"/>
      <c r="P130" s="125">
        <f>SUM(P131:P157)</f>
        <v>80.769779999999997</v>
      </c>
      <c r="R130" s="125">
        <f>SUM(R131:R157)</f>
        <v>0.451297</v>
      </c>
      <c r="T130" s="126">
        <f>SUM(T131:T157)</f>
        <v>0</v>
      </c>
      <c r="AR130" s="121" t="s">
        <v>111</v>
      </c>
      <c r="AT130" s="127" t="s">
        <v>65</v>
      </c>
      <c r="AU130" s="127" t="s">
        <v>73</v>
      </c>
      <c r="AY130" s="121" t="s">
        <v>112</v>
      </c>
      <c r="BK130" s="128">
        <f>SUM(BK131:BK157)</f>
        <v>0</v>
      </c>
    </row>
    <row r="131" spans="2:65" s="1" customFormat="1" ht="24.15" customHeight="1" x14ac:dyDescent="0.2">
      <c r="B131" s="131"/>
      <c r="C131" s="132" t="s">
        <v>73</v>
      </c>
      <c r="D131" s="132" t="s">
        <v>115</v>
      </c>
      <c r="E131" s="133" t="s">
        <v>116</v>
      </c>
      <c r="F131" s="134" t="s">
        <v>117</v>
      </c>
      <c r="G131" s="135" t="s">
        <v>118</v>
      </c>
      <c r="H131" s="136">
        <v>15</v>
      </c>
      <c r="I131" s="137"/>
      <c r="J131" s="137"/>
      <c r="K131" s="138"/>
      <c r="L131" s="25"/>
      <c r="M131" s="139" t="s">
        <v>1</v>
      </c>
      <c r="N131" s="140" t="s">
        <v>32</v>
      </c>
      <c r="O131" s="141">
        <v>0.15001999999999999</v>
      </c>
      <c r="P131" s="141">
        <f t="shared" ref="P131:P157" si="0">O131*H131</f>
        <v>2.2502999999999997</v>
      </c>
      <c r="Q131" s="141">
        <v>0</v>
      </c>
      <c r="R131" s="141">
        <f t="shared" ref="R131:R157" si="1">Q131*H131</f>
        <v>0</v>
      </c>
      <c r="S131" s="141">
        <v>0</v>
      </c>
      <c r="T131" s="142">
        <f t="shared" ref="T131:T157" si="2">S131*H131</f>
        <v>0</v>
      </c>
      <c r="AR131" s="143" t="s">
        <v>119</v>
      </c>
      <c r="AT131" s="143" t="s">
        <v>115</v>
      </c>
      <c r="AU131" s="143" t="s">
        <v>111</v>
      </c>
      <c r="AY131" s="13" t="s">
        <v>112</v>
      </c>
      <c r="BE131" s="144">
        <f t="shared" ref="BE131:BE157" si="3">IF(N131="základná",J131,0)</f>
        <v>0</v>
      </c>
      <c r="BF131" s="144">
        <f t="shared" ref="BF131:BF157" si="4">IF(N131="znížená",J131,0)</f>
        <v>0</v>
      </c>
      <c r="BG131" s="144">
        <f t="shared" ref="BG131:BG157" si="5">IF(N131="zákl. prenesená",J131,0)</f>
        <v>0</v>
      </c>
      <c r="BH131" s="144">
        <f t="shared" ref="BH131:BH157" si="6">IF(N131="zníž. prenesená",J131,0)</f>
        <v>0</v>
      </c>
      <c r="BI131" s="144">
        <f t="shared" ref="BI131:BI157" si="7">IF(N131="nulová",J131,0)</f>
        <v>0</v>
      </c>
      <c r="BJ131" s="13" t="s">
        <v>111</v>
      </c>
      <c r="BK131" s="144">
        <f t="shared" ref="BK131:BK157" si="8">ROUND(I131*H131,2)</f>
        <v>0</v>
      </c>
      <c r="BL131" s="13" t="s">
        <v>119</v>
      </c>
      <c r="BM131" s="143" t="s">
        <v>120</v>
      </c>
    </row>
    <row r="132" spans="2:65" s="1" customFormat="1" ht="33" customHeight="1" x14ac:dyDescent="0.2">
      <c r="B132" s="131"/>
      <c r="C132" s="145" t="s">
        <v>111</v>
      </c>
      <c r="D132" s="145" t="s">
        <v>121</v>
      </c>
      <c r="E132" s="146" t="s">
        <v>122</v>
      </c>
      <c r="F132" s="147" t="s">
        <v>123</v>
      </c>
      <c r="G132" s="148" t="s">
        <v>118</v>
      </c>
      <c r="H132" s="149">
        <v>15.75</v>
      </c>
      <c r="I132" s="150"/>
      <c r="J132" s="150"/>
      <c r="K132" s="151"/>
      <c r="L132" s="152"/>
      <c r="M132" s="153" t="s">
        <v>1</v>
      </c>
      <c r="N132" s="154" t="s">
        <v>32</v>
      </c>
      <c r="O132" s="141">
        <v>0</v>
      </c>
      <c r="P132" s="141">
        <f t="shared" si="0"/>
        <v>0</v>
      </c>
      <c r="Q132" s="141">
        <v>1.9000000000000001E-4</v>
      </c>
      <c r="R132" s="141">
        <f t="shared" si="1"/>
        <v>2.9925000000000004E-3</v>
      </c>
      <c r="S132" s="141">
        <v>0</v>
      </c>
      <c r="T132" s="142">
        <f t="shared" si="2"/>
        <v>0</v>
      </c>
      <c r="AR132" s="143" t="s">
        <v>124</v>
      </c>
      <c r="AT132" s="143" t="s">
        <v>121</v>
      </c>
      <c r="AU132" s="143" t="s">
        <v>111</v>
      </c>
      <c r="AY132" s="13" t="s">
        <v>112</v>
      </c>
      <c r="BE132" s="144">
        <f t="shared" si="3"/>
        <v>0</v>
      </c>
      <c r="BF132" s="144">
        <f t="shared" si="4"/>
        <v>0</v>
      </c>
      <c r="BG132" s="144">
        <f t="shared" si="5"/>
        <v>0</v>
      </c>
      <c r="BH132" s="144">
        <f t="shared" si="6"/>
        <v>0</v>
      </c>
      <c r="BI132" s="144">
        <f t="shared" si="7"/>
        <v>0</v>
      </c>
      <c r="BJ132" s="13" t="s">
        <v>111</v>
      </c>
      <c r="BK132" s="144">
        <f t="shared" si="8"/>
        <v>0</v>
      </c>
      <c r="BL132" s="13" t="s">
        <v>119</v>
      </c>
      <c r="BM132" s="143" t="s">
        <v>125</v>
      </c>
    </row>
    <row r="133" spans="2:65" s="1" customFormat="1" ht="24.15" customHeight="1" x14ac:dyDescent="0.2">
      <c r="B133" s="131"/>
      <c r="C133" s="132" t="s">
        <v>126</v>
      </c>
      <c r="D133" s="132" t="s">
        <v>115</v>
      </c>
      <c r="E133" s="133" t="s">
        <v>127</v>
      </c>
      <c r="F133" s="134" t="s">
        <v>128</v>
      </c>
      <c r="G133" s="135" t="s">
        <v>118</v>
      </c>
      <c r="H133" s="136">
        <v>5</v>
      </c>
      <c r="I133" s="137"/>
      <c r="J133" s="137"/>
      <c r="K133" s="138"/>
      <c r="L133" s="25"/>
      <c r="M133" s="139" t="s">
        <v>1</v>
      </c>
      <c r="N133" s="140" t="s">
        <v>32</v>
      </c>
      <c r="O133" s="141">
        <v>0.15601999999999999</v>
      </c>
      <c r="P133" s="141">
        <f t="shared" si="0"/>
        <v>0.78010000000000002</v>
      </c>
      <c r="Q133" s="141">
        <v>0</v>
      </c>
      <c r="R133" s="141">
        <f t="shared" si="1"/>
        <v>0</v>
      </c>
      <c r="S133" s="141">
        <v>0</v>
      </c>
      <c r="T133" s="142">
        <f t="shared" si="2"/>
        <v>0</v>
      </c>
      <c r="AR133" s="143" t="s">
        <v>119</v>
      </c>
      <c r="AT133" s="143" t="s">
        <v>115</v>
      </c>
      <c r="AU133" s="143" t="s">
        <v>111</v>
      </c>
      <c r="AY133" s="13" t="s">
        <v>112</v>
      </c>
      <c r="BE133" s="144">
        <f t="shared" si="3"/>
        <v>0</v>
      </c>
      <c r="BF133" s="144">
        <f t="shared" si="4"/>
        <v>0</v>
      </c>
      <c r="BG133" s="144">
        <f t="shared" si="5"/>
        <v>0</v>
      </c>
      <c r="BH133" s="144">
        <f t="shared" si="6"/>
        <v>0</v>
      </c>
      <c r="BI133" s="144">
        <f t="shared" si="7"/>
        <v>0</v>
      </c>
      <c r="BJ133" s="13" t="s">
        <v>111</v>
      </c>
      <c r="BK133" s="144">
        <f t="shared" si="8"/>
        <v>0</v>
      </c>
      <c r="BL133" s="13" t="s">
        <v>119</v>
      </c>
      <c r="BM133" s="143" t="s">
        <v>129</v>
      </c>
    </row>
    <row r="134" spans="2:65" s="1" customFormat="1" ht="33" customHeight="1" x14ac:dyDescent="0.2">
      <c r="B134" s="131"/>
      <c r="C134" s="145" t="s">
        <v>130</v>
      </c>
      <c r="D134" s="145" t="s">
        <v>121</v>
      </c>
      <c r="E134" s="146" t="s">
        <v>131</v>
      </c>
      <c r="F134" s="147" t="s">
        <v>132</v>
      </c>
      <c r="G134" s="148" t="s">
        <v>118</v>
      </c>
      <c r="H134" s="149">
        <v>5.25</v>
      </c>
      <c r="I134" s="150"/>
      <c r="J134" s="150"/>
      <c r="K134" s="151"/>
      <c r="L134" s="152"/>
      <c r="M134" s="153" t="s">
        <v>1</v>
      </c>
      <c r="N134" s="154" t="s">
        <v>32</v>
      </c>
      <c r="O134" s="141">
        <v>0</v>
      </c>
      <c r="P134" s="141">
        <f t="shared" si="0"/>
        <v>0</v>
      </c>
      <c r="Q134" s="141">
        <v>2.4000000000000001E-4</v>
      </c>
      <c r="R134" s="141">
        <f t="shared" si="1"/>
        <v>1.2600000000000001E-3</v>
      </c>
      <c r="S134" s="141">
        <v>0</v>
      </c>
      <c r="T134" s="142">
        <f t="shared" si="2"/>
        <v>0</v>
      </c>
      <c r="AR134" s="143" t="s">
        <v>124</v>
      </c>
      <c r="AT134" s="143" t="s">
        <v>121</v>
      </c>
      <c r="AU134" s="143" t="s">
        <v>111</v>
      </c>
      <c r="AY134" s="13" t="s">
        <v>112</v>
      </c>
      <c r="BE134" s="144">
        <f t="shared" si="3"/>
        <v>0</v>
      </c>
      <c r="BF134" s="144">
        <f t="shared" si="4"/>
        <v>0</v>
      </c>
      <c r="BG134" s="144">
        <f t="shared" si="5"/>
        <v>0</v>
      </c>
      <c r="BH134" s="144">
        <f t="shared" si="6"/>
        <v>0</v>
      </c>
      <c r="BI134" s="144">
        <f t="shared" si="7"/>
        <v>0</v>
      </c>
      <c r="BJ134" s="13" t="s">
        <v>111</v>
      </c>
      <c r="BK134" s="144">
        <f t="shared" si="8"/>
        <v>0</v>
      </c>
      <c r="BL134" s="13" t="s">
        <v>119</v>
      </c>
      <c r="BM134" s="143" t="s">
        <v>133</v>
      </c>
    </row>
    <row r="135" spans="2:65" s="1" customFormat="1" ht="24.15" customHeight="1" x14ac:dyDescent="0.2">
      <c r="B135" s="131"/>
      <c r="C135" s="132" t="s">
        <v>134</v>
      </c>
      <c r="D135" s="132" t="s">
        <v>115</v>
      </c>
      <c r="E135" s="133" t="s">
        <v>135</v>
      </c>
      <c r="F135" s="134" t="s">
        <v>136</v>
      </c>
      <c r="G135" s="135" t="s">
        <v>118</v>
      </c>
      <c r="H135" s="136">
        <v>10</v>
      </c>
      <c r="I135" s="137"/>
      <c r="J135" s="137"/>
      <c r="K135" s="138"/>
      <c r="L135" s="25"/>
      <c r="M135" s="139" t="s">
        <v>1</v>
      </c>
      <c r="N135" s="140" t="s">
        <v>32</v>
      </c>
      <c r="O135" s="141">
        <v>0.15703</v>
      </c>
      <c r="P135" s="141">
        <f t="shared" si="0"/>
        <v>1.5703</v>
      </c>
      <c r="Q135" s="141">
        <v>0</v>
      </c>
      <c r="R135" s="141">
        <f t="shared" si="1"/>
        <v>0</v>
      </c>
      <c r="S135" s="141">
        <v>0</v>
      </c>
      <c r="T135" s="142">
        <f t="shared" si="2"/>
        <v>0</v>
      </c>
      <c r="AR135" s="143" t="s">
        <v>119</v>
      </c>
      <c r="AT135" s="143" t="s">
        <v>115</v>
      </c>
      <c r="AU135" s="143" t="s">
        <v>111</v>
      </c>
      <c r="AY135" s="13" t="s">
        <v>112</v>
      </c>
      <c r="BE135" s="144">
        <f t="shared" si="3"/>
        <v>0</v>
      </c>
      <c r="BF135" s="144">
        <f t="shared" si="4"/>
        <v>0</v>
      </c>
      <c r="BG135" s="144">
        <f t="shared" si="5"/>
        <v>0</v>
      </c>
      <c r="BH135" s="144">
        <f t="shared" si="6"/>
        <v>0</v>
      </c>
      <c r="BI135" s="144">
        <f t="shared" si="7"/>
        <v>0</v>
      </c>
      <c r="BJ135" s="13" t="s">
        <v>111</v>
      </c>
      <c r="BK135" s="144">
        <f t="shared" si="8"/>
        <v>0</v>
      </c>
      <c r="BL135" s="13" t="s">
        <v>119</v>
      </c>
      <c r="BM135" s="143" t="s">
        <v>137</v>
      </c>
    </row>
    <row r="136" spans="2:65" s="1" customFormat="1" ht="33" customHeight="1" x14ac:dyDescent="0.2">
      <c r="B136" s="131"/>
      <c r="C136" s="145" t="s">
        <v>138</v>
      </c>
      <c r="D136" s="145" t="s">
        <v>121</v>
      </c>
      <c r="E136" s="146" t="s">
        <v>139</v>
      </c>
      <c r="F136" s="147" t="s">
        <v>140</v>
      </c>
      <c r="G136" s="148" t="s">
        <v>118</v>
      </c>
      <c r="H136" s="149">
        <v>10.5</v>
      </c>
      <c r="I136" s="150"/>
      <c r="J136" s="150"/>
      <c r="K136" s="151"/>
      <c r="L136" s="152"/>
      <c r="M136" s="153" t="s">
        <v>1</v>
      </c>
      <c r="N136" s="154" t="s">
        <v>32</v>
      </c>
      <c r="O136" s="141">
        <v>0</v>
      </c>
      <c r="P136" s="141">
        <f t="shared" si="0"/>
        <v>0</v>
      </c>
      <c r="Q136" s="141">
        <v>2.7999999999999998E-4</v>
      </c>
      <c r="R136" s="141">
        <f t="shared" si="1"/>
        <v>2.9399999999999999E-3</v>
      </c>
      <c r="S136" s="141">
        <v>0</v>
      </c>
      <c r="T136" s="142">
        <f t="shared" si="2"/>
        <v>0</v>
      </c>
      <c r="AR136" s="143" t="s">
        <v>124</v>
      </c>
      <c r="AT136" s="143" t="s">
        <v>121</v>
      </c>
      <c r="AU136" s="143" t="s">
        <v>111</v>
      </c>
      <c r="AY136" s="13" t="s">
        <v>112</v>
      </c>
      <c r="BE136" s="144">
        <f t="shared" si="3"/>
        <v>0</v>
      </c>
      <c r="BF136" s="144">
        <f t="shared" si="4"/>
        <v>0</v>
      </c>
      <c r="BG136" s="144">
        <f t="shared" si="5"/>
        <v>0</v>
      </c>
      <c r="BH136" s="144">
        <f t="shared" si="6"/>
        <v>0</v>
      </c>
      <c r="BI136" s="144">
        <f t="shared" si="7"/>
        <v>0</v>
      </c>
      <c r="BJ136" s="13" t="s">
        <v>111</v>
      </c>
      <c r="BK136" s="144">
        <f t="shared" si="8"/>
        <v>0</v>
      </c>
      <c r="BL136" s="13" t="s">
        <v>119</v>
      </c>
      <c r="BM136" s="143" t="s">
        <v>141</v>
      </c>
    </row>
    <row r="137" spans="2:65" s="1" customFormat="1" ht="24.15" customHeight="1" x14ac:dyDescent="0.2">
      <c r="B137" s="131"/>
      <c r="C137" s="132" t="s">
        <v>142</v>
      </c>
      <c r="D137" s="132" t="s">
        <v>115</v>
      </c>
      <c r="E137" s="133" t="s">
        <v>143</v>
      </c>
      <c r="F137" s="134" t="s">
        <v>144</v>
      </c>
      <c r="G137" s="135" t="s">
        <v>118</v>
      </c>
      <c r="H137" s="136">
        <v>8</v>
      </c>
      <c r="I137" s="137"/>
      <c r="J137" s="137"/>
      <c r="K137" s="138"/>
      <c r="L137" s="25"/>
      <c r="M137" s="139" t="s">
        <v>1</v>
      </c>
      <c r="N137" s="140" t="s">
        <v>32</v>
      </c>
      <c r="O137" s="141">
        <v>0.17404</v>
      </c>
      <c r="P137" s="141">
        <f t="shared" si="0"/>
        <v>1.39232</v>
      </c>
      <c r="Q137" s="141">
        <v>0</v>
      </c>
      <c r="R137" s="141">
        <f t="shared" si="1"/>
        <v>0</v>
      </c>
      <c r="S137" s="141">
        <v>0</v>
      </c>
      <c r="T137" s="142">
        <f t="shared" si="2"/>
        <v>0</v>
      </c>
      <c r="AR137" s="143" t="s">
        <v>119</v>
      </c>
      <c r="AT137" s="143" t="s">
        <v>115</v>
      </c>
      <c r="AU137" s="143" t="s">
        <v>111</v>
      </c>
      <c r="AY137" s="13" t="s">
        <v>112</v>
      </c>
      <c r="BE137" s="144">
        <f t="shared" si="3"/>
        <v>0</v>
      </c>
      <c r="BF137" s="144">
        <f t="shared" si="4"/>
        <v>0</v>
      </c>
      <c r="BG137" s="144">
        <f t="shared" si="5"/>
        <v>0</v>
      </c>
      <c r="BH137" s="144">
        <f t="shared" si="6"/>
        <v>0</v>
      </c>
      <c r="BI137" s="144">
        <f t="shared" si="7"/>
        <v>0</v>
      </c>
      <c r="BJ137" s="13" t="s">
        <v>111</v>
      </c>
      <c r="BK137" s="144">
        <f t="shared" si="8"/>
        <v>0</v>
      </c>
      <c r="BL137" s="13" t="s">
        <v>119</v>
      </c>
      <c r="BM137" s="143" t="s">
        <v>145</v>
      </c>
    </row>
    <row r="138" spans="2:65" s="1" customFormat="1" ht="33" customHeight="1" x14ac:dyDescent="0.2">
      <c r="B138" s="131"/>
      <c r="C138" s="145" t="s">
        <v>146</v>
      </c>
      <c r="D138" s="145" t="s">
        <v>121</v>
      </c>
      <c r="E138" s="146" t="s">
        <v>147</v>
      </c>
      <c r="F138" s="147" t="s">
        <v>148</v>
      </c>
      <c r="G138" s="148" t="s">
        <v>118</v>
      </c>
      <c r="H138" s="149">
        <v>8.4</v>
      </c>
      <c r="I138" s="150"/>
      <c r="J138" s="150"/>
      <c r="K138" s="151"/>
      <c r="L138" s="152"/>
      <c r="M138" s="153" t="s">
        <v>1</v>
      </c>
      <c r="N138" s="154" t="s">
        <v>32</v>
      </c>
      <c r="O138" s="141">
        <v>0</v>
      </c>
      <c r="P138" s="141">
        <f t="shared" si="0"/>
        <v>0</v>
      </c>
      <c r="Q138" s="141">
        <v>1.15E-3</v>
      </c>
      <c r="R138" s="141">
        <f t="shared" si="1"/>
        <v>9.6600000000000002E-3</v>
      </c>
      <c r="S138" s="141">
        <v>0</v>
      </c>
      <c r="T138" s="142">
        <f t="shared" si="2"/>
        <v>0</v>
      </c>
      <c r="AR138" s="143" t="s">
        <v>124</v>
      </c>
      <c r="AT138" s="143" t="s">
        <v>121</v>
      </c>
      <c r="AU138" s="143" t="s">
        <v>111</v>
      </c>
      <c r="AY138" s="13" t="s">
        <v>112</v>
      </c>
      <c r="BE138" s="144">
        <f t="shared" si="3"/>
        <v>0</v>
      </c>
      <c r="BF138" s="144">
        <f t="shared" si="4"/>
        <v>0</v>
      </c>
      <c r="BG138" s="144">
        <f t="shared" si="5"/>
        <v>0</v>
      </c>
      <c r="BH138" s="144">
        <f t="shared" si="6"/>
        <v>0</v>
      </c>
      <c r="BI138" s="144">
        <f t="shared" si="7"/>
        <v>0</v>
      </c>
      <c r="BJ138" s="13" t="s">
        <v>111</v>
      </c>
      <c r="BK138" s="144">
        <f t="shared" si="8"/>
        <v>0</v>
      </c>
      <c r="BL138" s="13" t="s">
        <v>119</v>
      </c>
      <c r="BM138" s="143" t="s">
        <v>149</v>
      </c>
    </row>
    <row r="139" spans="2:65" s="1" customFormat="1" ht="24.15" customHeight="1" x14ac:dyDescent="0.2">
      <c r="B139" s="131"/>
      <c r="C139" s="132" t="s">
        <v>150</v>
      </c>
      <c r="D139" s="132" t="s">
        <v>115</v>
      </c>
      <c r="E139" s="133" t="s">
        <v>151</v>
      </c>
      <c r="F139" s="134" t="s">
        <v>152</v>
      </c>
      <c r="G139" s="135" t="s">
        <v>118</v>
      </c>
      <c r="H139" s="136">
        <v>2</v>
      </c>
      <c r="I139" s="137"/>
      <c r="J139" s="137"/>
      <c r="K139" s="138"/>
      <c r="L139" s="25"/>
      <c r="M139" s="139" t="s">
        <v>1</v>
      </c>
      <c r="N139" s="140" t="s">
        <v>32</v>
      </c>
      <c r="O139" s="141">
        <v>0.19605</v>
      </c>
      <c r="P139" s="141">
        <f t="shared" si="0"/>
        <v>0.3921</v>
      </c>
      <c r="Q139" s="141">
        <v>0</v>
      </c>
      <c r="R139" s="141">
        <f t="shared" si="1"/>
        <v>0</v>
      </c>
      <c r="S139" s="141">
        <v>0</v>
      </c>
      <c r="T139" s="142">
        <f t="shared" si="2"/>
        <v>0</v>
      </c>
      <c r="AR139" s="143" t="s">
        <v>119</v>
      </c>
      <c r="AT139" s="143" t="s">
        <v>115</v>
      </c>
      <c r="AU139" s="143" t="s">
        <v>111</v>
      </c>
      <c r="AY139" s="13" t="s">
        <v>112</v>
      </c>
      <c r="BE139" s="144">
        <f t="shared" si="3"/>
        <v>0</v>
      </c>
      <c r="BF139" s="144">
        <f t="shared" si="4"/>
        <v>0</v>
      </c>
      <c r="BG139" s="144">
        <f t="shared" si="5"/>
        <v>0</v>
      </c>
      <c r="BH139" s="144">
        <f t="shared" si="6"/>
        <v>0</v>
      </c>
      <c r="BI139" s="144">
        <f t="shared" si="7"/>
        <v>0</v>
      </c>
      <c r="BJ139" s="13" t="s">
        <v>111</v>
      </c>
      <c r="BK139" s="144">
        <f t="shared" si="8"/>
        <v>0</v>
      </c>
      <c r="BL139" s="13" t="s">
        <v>119</v>
      </c>
      <c r="BM139" s="143" t="s">
        <v>153</v>
      </c>
    </row>
    <row r="140" spans="2:65" s="1" customFormat="1" ht="33" customHeight="1" x14ac:dyDescent="0.2">
      <c r="B140" s="131"/>
      <c r="C140" s="145" t="s">
        <v>154</v>
      </c>
      <c r="D140" s="145" t="s">
        <v>121</v>
      </c>
      <c r="E140" s="146" t="s">
        <v>155</v>
      </c>
      <c r="F140" s="147" t="s">
        <v>156</v>
      </c>
      <c r="G140" s="148" t="s">
        <v>118</v>
      </c>
      <c r="H140" s="149">
        <v>2.1</v>
      </c>
      <c r="I140" s="150"/>
      <c r="J140" s="150"/>
      <c r="K140" s="151"/>
      <c r="L140" s="152"/>
      <c r="M140" s="153" t="s">
        <v>1</v>
      </c>
      <c r="N140" s="154" t="s">
        <v>32</v>
      </c>
      <c r="O140" s="141">
        <v>0</v>
      </c>
      <c r="P140" s="141">
        <f t="shared" si="0"/>
        <v>0</v>
      </c>
      <c r="Q140" s="141">
        <v>1.2199999999999999E-3</v>
      </c>
      <c r="R140" s="141">
        <f t="shared" si="1"/>
        <v>2.562E-3</v>
      </c>
      <c r="S140" s="141">
        <v>0</v>
      </c>
      <c r="T140" s="142">
        <f t="shared" si="2"/>
        <v>0</v>
      </c>
      <c r="AR140" s="143" t="s">
        <v>124</v>
      </c>
      <c r="AT140" s="143" t="s">
        <v>121</v>
      </c>
      <c r="AU140" s="143" t="s">
        <v>111</v>
      </c>
      <c r="AY140" s="13" t="s">
        <v>112</v>
      </c>
      <c r="BE140" s="144">
        <f t="shared" si="3"/>
        <v>0</v>
      </c>
      <c r="BF140" s="144">
        <f t="shared" si="4"/>
        <v>0</v>
      </c>
      <c r="BG140" s="144">
        <f t="shared" si="5"/>
        <v>0</v>
      </c>
      <c r="BH140" s="144">
        <f t="shared" si="6"/>
        <v>0</v>
      </c>
      <c r="BI140" s="144">
        <f t="shared" si="7"/>
        <v>0</v>
      </c>
      <c r="BJ140" s="13" t="s">
        <v>111</v>
      </c>
      <c r="BK140" s="144">
        <f t="shared" si="8"/>
        <v>0</v>
      </c>
      <c r="BL140" s="13" t="s">
        <v>119</v>
      </c>
      <c r="BM140" s="143" t="s">
        <v>157</v>
      </c>
    </row>
    <row r="141" spans="2:65" s="1" customFormat="1" ht="24.15" customHeight="1" x14ac:dyDescent="0.2">
      <c r="B141" s="131"/>
      <c r="C141" s="132" t="s">
        <v>158</v>
      </c>
      <c r="D141" s="132" t="s">
        <v>115</v>
      </c>
      <c r="E141" s="133" t="s">
        <v>159</v>
      </c>
      <c r="F141" s="134" t="s">
        <v>160</v>
      </c>
      <c r="G141" s="135" t="s">
        <v>118</v>
      </c>
      <c r="H141" s="136">
        <v>3</v>
      </c>
      <c r="I141" s="137"/>
      <c r="J141" s="137"/>
      <c r="K141" s="138"/>
      <c r="L141" s="25"/>
      <c r="M141" s="139" t="s">
        <v>1</v>
      </c>
      <c r="N141" s="140" t="s">
        <v>32</v>
      </c>
      <c r="O141" s="141">
        <v>0.20305999999999999</v>
      </c>
      <c r="P141" s="141">
        <f t="shared" si="0"/>
        <v>0.60917999999999994</v>
      </c>
      <c r="Q141" s="141">
        <v>0</v>
      </c>
      <c r="R141" s="141">
        <f t="shared" si="1"/>
        <v>0</v>
      </c>
      <c r="S141" s="141">
        <v>0</v>
      </c>
      <c r="T141" s="142">
        <f t="shared" si="2"/>
        <v>0</v>
      </c>
      <c r="AR141" s="143" t="s">
        <v>119</v>
      </c>
      <c r="AT141" s="143" t="s">
        <v>115</v>
      </c>
      <c r="AU141" s="143" t="s">
        <v>111</v>
      </c>
      <c r="AY141" s="13" t="s">
        <v>112</v>
      </c>
      <c r="BE141" s="144">
        <f t="shared" si="3"/>
        <v>0</v>
      </c>
      <c r="BF141" s="144">
        <f t="shared" si="4"/>
        <v>0</v>
      </c>
      <c r="BG141" s="144">
        <f t="shared" si="5"/>
        <v>0</v>
      </c>
      <c r="BH141" s="144">
        <f t="shared" si="6"/>
        <v>0</v>
      </c>
      <c r="BI141" s="144">
        <f t="shared" si="7"/>
        <v>0</v>
      </c>
      <c r="BJ141" s="13" t="s">
        <v>111</v>
      </c>
      <c r="BK141" s="144">
        <f t="shared" si="8"/>
        <v>0</v>
      </c>
      <c r="BL141" s="13" t="s">
        <v>119</v>
      </c>
      <c r="BM141" s="143" t="s">
        <v>161</v>
      </c>
    </row>
    <row r="142" spans="2:65" s="1" customFormat="1" ht="33" customHeight="1" x14ac:dyDescent="0.2">
      <c r="B142" s="131"/>
      <c r="C142" s="145" t="s">
        <v>162</v>
      </c>
      <c r="D142" s="145" t="s">
        <v>121</v>
      </c>
      <c r="E142" s="146" t="s">
        <v>163</v>
      </c>
      <c r="F142" s="147" t="s">
        <v>164</v>
      </c>
      <c r="G142" s="148" t="s">
        <v>118</v>
      </c>
      <c r="H142" s="149">
        <v>3.15</v>
      </c>
      <c r="I142" s="150"/>
      <c r="J142" s="150"/>
      <c r="K142" s="151"/>
      <c r="L142" s="152"/>
      <c r="M142" s="153" t="s">
        <v>1</v>
      </c>
      <c r="N142" s="154" t="s">
        <v>32</v>
      </c>
      <c r="O142" s="141">
        <v>0</v>
      </c>
      <c r="P142" s="141">
        <f t="shared" si="0"/>
        <v>0</v>
      </c>
      <c r="Q142" s="141">
        <v>1.8600000000000001E-3</v>
      </c>
      <c r="R142" s="141">
        <f t="shared" si="1"/>
        <v>5.8590000000000005E-3</v>
      </c>
      <c r="S142" s="141">
        <v>0</v>
      </c>
      <c r="T142" s="142">
        <f t="shared" si="2"/>
        <v>0</v>
      </c>
      <c r="AR142" s="143" t="s">
        <v>124</v>
      </c>
      <c r="AT142" s="143" t="s">
        <v>121</v>
      </c>
      <c r="AU142" s="143" t="s">
        <v>111</v>
      </c>
      <c r="AY142" s="13" t="s">
        <v>112</v>
      </c>
      <c r="BE142" s="144">
        <f t="shared" si="3"/>
        <v>0</v>
      </c>
      <c r="BF142" s="144">
        <f t="shared" si="4"/>
        <v>0</v>
      </c>
      <c r="BG142" s="144">
        <f t="shared" si="5"/>
        <v>0</v>
      </c>
      <c r="BH142" s="144">
        <f t="shared" si="6"/>
        <v>0</v>
      </c>
      <c r="BI142" s="144">
        <f t="shared" si="7"/>
        <v>0</v>
      </c>
      <c r="BJ142" s="13" t="s">
        <v>111</v>
      </c>
      <c r="BK142" s="144">
        <f t="shared" si="8"/>
        <v>0</v>
      </c>
      <c r="BL142" s="13" t="s">
        <v>119</v>
      </c>
      <c r="BM142" s="143" t="s">
        <v>165</v>
      </c>
    </row>
    <row r="143" spans="2:65" s="1" customFormat="1" ht="24.15" customHeight="1" x14ac:dyDescent="0.2">
      <c r="B143" s="131"/>
      <c r="C143" s="132" t="s">
        <v>166</v>
      </c>
      <c r="D143" s="132" t="s">
        <v>115</v>
      </c>
      <c r="E143" s="133" t="s">
        <v>167</v>
      </c>
      <c r="F143" s="134" t="s">
        <v>168</v>
      </c>
      <c r="G143" s="135" t="s">
        <v>118</v>
      </c>
      <c r="H143" s="136">
        <v>17</v>
      </c>
      <c r="I143" s="137"/>
      <c r="J143" s="137"/>
      <c r="K143" s="138"/>
      <c r="L143" s="25"/>
      <c r="M143" s="139" t="s">
        <v>1</v>
      </c>
      <c r="N143" s="140" t="s">
        <v>32</v>
      </c>
      <c r="O143" s="141">
        <v>0.23508999999999999</v>
      </c>
      <c r="P143" s="141">
        <f t="shared" si="0"/>
        <v>3.9965299999999999</v>
      </c>
      <c r="Q143" s="141">
        <v>0</v>
      </c>
      <c r="R143" s="141">
        <f t="shared" si="1"/>
        <v>0</v>
      </c>
      <c r="S143" s="141">
        <v>0</v>
      </c>
      <c r="T143" s="142">
        <f t="shared" si="2"/>
        <v>0</v>
      </c>
      <c r="AR143" s="143" t="s">
        <v>119</v>
      </c>
      <c r="AT143" s="143" t="s">
        <v>115</v>
      </c>
      <c r="AU143" s="143" t="s">
        <v>111</v>
      </c>
      <c r="AY143" s="13" t="s">
        <v>112</v>
      </c>
      <c r="BE143" s="144">
        <f t="shared" si="3"/>
        <v>0</v>
      </c>
      <c r="BF143" s="144">
        <f t="shared" si="4"/>
        <v>0</v>
      </c>
      <c r="BG143" s="144">
        <f t="shared" si="5"/>
        <v>0</v>
      </c>
      <c r="BH143" s="144">
        <f t="shared" si="6"/>
        <v>0</v>
      </c>
      <c r="BI143" s="144">
        <f t="shared" si="7"/>
        <v>0</v>
      </c>
      <c r="BJ143" s="13" t="s">
        <v>111</v>
      </c>
      <c r="BK143" s="144">
        <f t="shared" si="8"/>
        <v>0</v>
      </c>
      <c r="BL143" s="13" t="s">
        <v>119</v>
      </c>
      <c r="BM143" s="143" t="s">
        <v>169</v>
      </c>
    </row>
    <row r="144" spans="2:65" s="1" customFormat="1" ht="33" customHeight="1" x14ac:dyDescent="0.2">
      <c r="B144" s="131"/>
      <c r="C144" s="145" t="s">
        <v>170</v>
      </c>
      <c r="D144" s="145" t="s">
        <v>121</v>
      </c>
      <c r="E144" s="146" t="s">
        <v>171</v>
      </c>
      <c r="F144" s="147" t="s">
        <v>172</v>
      </c>
      <c r="G144" s="148" t="s">
        <v>118</v>
      </c>
      <c r="H144" s="149">
        <v>17.850000000000001</v>
      </c>
      <c r="I144" s="150"/>
      <c r="J144" s="150"/>
      <c r="K144" s="151"/>
      <c r="L144" s="152"/>
      <c r="M144" s="153" t="s">
        <v>1</v>
      </c>
      <c r="N144" s="154" t="s">
        <v>32</v>
      </c>
      <c r="O144" s="141">
        <v>0</v>
      </c>
      <c r="P144" s="141">
        <f t="shared" si="0"/>
        <v>0</v>
      </c>
      <c r="Q144" s="141">
        <v>3.1900000000000001E-3</v>
      </c>
      <c r="R144" s="141">
        <f t="shared" si="1"/>
        <v>5.6941500000000006E-2</v>
      </c>
      <c r="S144" s="141">
        <v>0</v>
      </c>
      <c r="T144" s="142">
        <f t="shared" si="2"/>
        <v>0</v>
      </c>
      <c r="AR144" s="143" t="s">
        <v>124</v>
      </c>
      <c r="AT144" s="143" t="s">
        <v>121</v>
      </c>
      <c r="AU144" s="143" t="s">
        <v>111</v>
      </c>
      <c r="AY144" s="13" t="s">
        <v>112</v>
      </c>
      <c r="BE144" s="144">
        <f t="shared" si="3"/>
        <v>0</v>
      </c>
      <c r="BF144" s="144">
        <f t="shared" si="4"/>
        <v>0</v>
      </c>
      <c r="BG144" s="144">
        <f t="shared" si="5"/>
        <v>0</v>
      </c>
      <c r="BH144" s="144">
        <f t="shared" si="6"/>
        <v>0</v>
      </c>
      <c r="BI144" s="144">
        <f t="shared" si="7"/>
        <v>0</v>
      </c>
      <c r="BJ144" s="13" t="s">
        <v>111</v>
      </c>
      <c r="BK144" s="144">
        <f t="shared" si="8"/>
        <v>0</v>
      </c>
      <c r="BL144" s="13" t="s">
        <v>119</v>
      </c>
      <c r="BM144" s="143" t="s">
        <v>173</v>
      </c>
    </row>
    <row r="145" spans="2:65" s="1" customFormat="1" ht="24.15" customHeight="1" x14ac:dyDescent="0.2">
      <c r="B145" s="131"/>
      <c r="C145" s="132" t="s">
        <v>174</v>
      </c>
      <c r="D145" s="132" t="s">
        <v>115</v>
      </c>
      <c r="E145" s="133" t="s">
        <v>175</v>
      </c>
      <c r="F145" s="134" t="s">
        <v>176</v>
      </c>
      <c r="G145" s="135" t="s">
        <v>118</v>
      </c>
      <c r="H145" s="136">
        <v>10</v>
      </c>
      <c r="I145" s="137"/>
      <c r="J145" s="137"/>
      <c r="K145" s="138"/>
      <c r="L145" s="25"/>
      <c r="M145" s="139" t="s">
        <v>1</v>
      </c>
      <c r="N145" s="140" t="s">
        <v>32</v>
      </c>
      <c r="O145" s="141">
        <v>0.29413</v>
      </c>
      <c r="P145" s="141">
        <f t="shared" si="0"/>
        <v>2.9413</v>
      </c>
      <c r="Q145" s="141">
        <v>0</v>
      </c>
      <c r="R145" s="141">
        <f t="shared" si="1"/>
        <v>0</v>
      </c>
      <c r="S145" s="141">
        <v>0</v>
      </c>
      <c r="T145" s="142">
        <f t="shared" si="2"/>
        <v>0</v>
      </c>
      <c r="AR145" s="143" t="s">
        <v>119</v>
      </c>
      <c r="AT145" s="143" t="s">
        <v>115</v>
      </c>
      <c r="AU145" s="143" t="s">
        <v>111</v>
      </c>
      <c r="AY145" s="13" t="s">
        <v>112</v>
      </c>
      <c r="BE145" s="144">
        <f t="shared" si="3"/>
        <v>0</v>
      </c>
      <c r="BF145" s="144">
        <f t="shared" si="4"/>
        <v>0</v>
      </c>
      <c r="BG145" s="144">
        <f t="shared" si="5"/>
        <v>0</v>
      </c>
      <c r="BH145" s="144">
        <f t="shared" si="6"/>
        <v>0</v>
      </c>
      <c r="BI145" s="144">
        <f t="shared" si="7"/>
        <v>0</v>
      </c>
      <c r="BJ145" s="13" t="s">
        <v>111</v>
      </c>
      <c r="BK145" s="144">
        <f t="shared" si="8"/>
        <v>0</v>
      </c>
      <c r="BL145" s="13" t="s">
        <v>119</v>
      </c>
      <c r="BM145" s="143" t="s">
        <v>177</v>
      </c>
    </row>
    <row r="146" spans="2:65" s="1" customFormat="1" ht="33" customHeight="1" x14ac:dyDescent="0.2">
      <c r="B146" s="131"/>
      <c r="C146" s="145" t="s">
        <v>119</v>
      </c>
      <c r="D146" s="145" t="s">
        <v>121</v>
      </c>
      <c r="E146" s="146" t="s">
        <v>178</v>
      </c>
      <c r="F146" s="147" t="s">
        <v>179</v>
      </c>
      <c r="G146" s="148" t="s">
        <v>118</v>
      </c>
      <c r="H146" s="149">
        <v>10.5</v>
      </c>
      <c r="I146" s="150"/>
      <c r="J146" s="150"/>
      <c r="K146" s="151"/>
      <c r="L146" s="152"/>
      <c r="M146" s="153" t="s">
        <v>1</v>
      </c>
      <c r="N146" s="154" t="s">
        <v>32</v>
      </c>
      <c r="O146" s="141">
        <v>0</v>
      </c>
      <c r="P146" s="141">
        <f t="shared" si="0"/>
        <v>0</v>
      </c>
      <c r="Q146" s="141">
        <v>4.8799999999999998E-3</v>
      </c>
      <c r="R146" s="141">
        <f t="shared" si="1"/>
        <v>5.1240000000000001E-2</v>
      </c>
      <c r="S146" s="141">
        <v>0</v>
      </c>
      <c r="T146" s="142">
        <f t="shared" si="2"/>
        <v>0</v>
      </c>
      <c r="AR146" s="143" t="s">
        <v>124</v>
      </c>
      <c r="AT146" s="143" t="s">
        <v>121</v>
      </c>
      <c r="AU146" s="143" t="s">
        <v>111</v>
      </c>
      <c r="AY146" s="13" t="s">
        <v>112</v>
      </c>
      <c r="BE146" s="144">
        <f t="shared" si="3"/>
        <v>0</v>
      </c>
      <c r="BF146" s="144">
        <f t="shared" si="4"/>
        <v>0</v>
      </c>
      <c r="BG146" s="144">
        <f t="shared" si="5"/>
        <v>0</v>
      </c>
      <c r="BH146" s="144">
        <f t="shared" si="6"/>
        <v>0</v>
      </c>
      <c r="BI146" s="144">
        <f t="shared" si="7"/>
        <v>0</v>
      </c>
      <c r="BJ146" s="13" t="s">
        <v>111</v>
      </c>
      <c r="BK146" s="144">
        <f t="shared" si="8"/>
        <v>0</v>
      </c>
      <c r="BL146" s="13" t="s">
        <v>119</v>
      </c>
      <c r="BM146" s="143" t="s">
        <v>180</v>
      </c>
    </row>
    <row r="147" spans="2:65" s="1" customFormat="1" ht="24.15" customHeight="1" x14ac:dyDescent="0.2">
      <c r="B147" s="131"/>
      <c r="C147" s="132" t="s">
        <v>181</v>
      </c>
      <c r="D147" s="132" t="s">
        <v>115</v>
      </c>
      <c r="E147" s="133" t="s">
        <v>182</v>
      </c>
      <c r="F147" s="134" t="s">
        <v>183</v>
      </c>
      <c r="G147" s="135" t="s">
        <v>118</v>
      </c>
      <c r="H147" s="136">
        <v>51</v>
      </c>
      <c r="I147" s="137"/>
      <c r="J147" s="137"/>
      <c r="K147" s="138"/>
      <c r="L147" s="25"/>
      <c r="M147" s="139" t="s">
        <v>1</v>
      </c>
      <c r="N147" s="140" t="s">
        <v>32</v>
      </c>
      <c r="O147" s="141">
        <v>0.30617</v>
      </c>
      <c r="P147" s="141">
        <f t="shared" si="0"/>
        <v>15.61467</v>
      </c>
      <c r="Q147" s="141">
        <v>0</v>
      </c>
      <c r="R147" s="141">
        <f t="shared" si="1"/>
        <v>0</v>
      </c>
      <c r="S147" s="141">
        <v>0</v>
      </c>
      <c r="T147" s="142">
        <f t="shared" si="2"/>
        <v>0</v>
      </c>
      <c r="AR147" s="143" t="s">
        <v>119</v>
      </c>
      <c r="AT147" s="143" t="s">
        <v>115</v>
      </c>
      <c r="AU147" s="143" t="s">
        <v>111</v>
      </c>
      <c r="AY147" s="13" t="s">
        <v>112</v>
      </c>
      <c r="BE147" s="144">
        <f t="shared" si="3"/>
        <v>0</v>
      </c>
      <c r="BF147" s="144">
        <f t="shared" si="4"/>
        <v>0</v>
      </c>
      <c r="BG147" s="144">
        <f t="shared" si="5"/>
        <v>0</v>
      </c>
      <c r="BH147" s="144">
        <f t="shared" si="6"/>
        <v>0</v>
      </c>
      <c r="BI147" s="144">
        <f t="shared" si="7"/>
        <v>0</v>
      </c>
      <c r="BJ147" s="13" t="s">
        <v>111</v>
      </c>
      <c r="BK147" s="144">
        <f t="shared" si="8"/>
        <v>0</v>
      </c>
      <c r="BL147" s="13" t="s">
        <v>119</v>
      </c>
      <c r="BM147" s="143" t="s">
        <v>184</v>
      </c>
    </row>
    <row r="148" spans="2:65" s="1" customFormat="1" ht="33" customHeight="1" x14ac:dyDescent="0.2">
      <c r="B148" s="131"/>
      <c r="C148" s="145" t="s">
        <v>185</v>
      </c>
      <c r="D148" s="145" t="s">
        <v>121</v>
      </c>
      <c r="E148" s="146" t="s">
        <v>186</v>
      </c>
      <c r="F148" s="147" t="s">
        <v>187</v>
      </c>
      <c r="G148" s="148" t="s">
        <v>118</v>
      </c>
      <c r="H148" s="149">
        <v>53.55</v>
      </c>
      <c r="I148" s="150"/>
      <c r="J148" s="150"/>
      <c r="K148" s="151"/>
      <c r="L148" s="152"/>
      <c r="M148" s="153" t="s">
        <v>1</v>
      </c>
      <c r="N148" s="154" t="s">
        <v>32</v>
      </c>
      <c r="O148" s="141">
        <v>0</v>
      </c>
      <c r="P148" s="141">
        <f t="shared" si="0"/>
        <v>0</v>
      </c>
      <c r="Q148" s="141">
        <v>5.6899999999999997E-3</v>
      </c>
      <c r="R148" s="141">
        <f t="shared" si="1"/>
        <v>0.30469949999999996</v>
      </c>
      <c r="S148" s="141">
        <v>0</v>
      </c>
      <c r="T148" s="142">
        <f t="shared" si="2"/>
        <v>0</v>
      </c>
      <c r="AR148" s="143" t="s">
        <v>124</v>
      </c>
      <c r="AT148" s="143" t="s">
        <v>121</v>
      </c>
      <c r="AU148" s="143" t="s">
        <v>111</v>
      </c>
      <c r="AY148" s="13" t="s">
        <v>112</v>
      </c>
      <c r="BE148" s="144">
        <f t="shared" si="3"/>
        <v>0</v>
      </c>
      <c r="BF148" s="144">
        <f t="shared" si="4"/>
        <v>0</v>
      </c>
      <c r="BG148" s="144">
        <f t="shared" si="5"/>
        <v>0</v>
      </c>
      <c r="BH148" s="144">
        <f t="shared" si="6"/>
        <v>0</v>
      </c>
      <c r="BI148" s="144">
        <f t="shared" si="7"/>
        <v>0</v>
      </c>
      <c r="BJ148" s="13" t="s">
        <v>111</v>
      </c>
      <c r="BK148" s="144">
        <f t="shared" si="8"/>
        <v>0</v>
      </c>
      <c r="BL148" s="13" t="s">
        <v>119</v>
      </c>
      <c r="BM148" s="143" t="s">
        <v>188</v>
      </c>
    </row>
    <row r="149" spans="2:65" s="1" customFormat="1" ht="24.15" customHeight="1" x14ac:dyDescent="0.2">
      <c r="B149" s="131"/>
      <c r="C149" s="132" t="s">
        <v>189</v>
      </c>
      <c r="D149" s="132" t="s">
        <v>115</v>
      </c>
      <c r="E149" s="133" t="s">
        <v>190</v>
      </c>
      <c r="F149" s="134" t="s">
        <v>191</v>
      </c>
      <c r="G149" s="135" t="s">
        <v>118</v>
      </c>
      <c r="H149" s="136">
        <v>28</v>
      </c>
      <c r="I149" s="137"/>
      <c r="J149" s="137"/>
      <c r="K149" s="138"/>
      <c r="L149" s="25"/>
      <c r="M149" s="139" t="s">
        <v>1</v>
      </c>
      <c r="N149" s="140" t="s">
        <v>32</v>
      </c>
      <c r="O149" s="141">
        <v>0.13402</v>
      </c>
      <c r="P149" s="141">
        <f t="shared" si="0"/>
        <v>3.7525599999999999</v>
      </c>
      <c r="Q149" s="141">
        <v>2.0000000000000002E-5</v>
      </c>
      <c r="R149" s="141">
        <f t="shared" si="1"/>
        <v>5.6000000000000006E-4</v>
      </c>
      <c r="S149" s="141">
        <v>0</v>
      </c>
      <c r="T149" s="142">
        <f t="shared" si="2"/>
        <v>0</v>
      </c>
      <c r="AR149" s="143" t="s">
        <v>119</v>
      </c>
      <c r="AT149" s="143" t="s">
        <v>115</v>
      </c>
      <c r="AU149" s="143" t="s">
        <v>111</v>
      </c>
      <c r="AY149" s="13" t="s">
        <v>112</v>
      </c>
      <c r="BE149" s="144">
        <f t="shared" si="3"/>
        <v>0</v>
      </c>
      <c r="BF149" s="144">
        <f t="shared" si="4"/>
        <v>0</v>
      </c>
      <c r="BG149" s="144">
        <f t="shared" si="5"/>
        <v>0</v>
      </c>
      <c r="BH149" s="144">
        <f t="shared" si="6"/>
        <v>0</v>
      </c>
      <c r="BI149" s="144">
        <f t="shared" si="7"/>
        <v>0</v>
      </c>
      <c r="BJ149" s="13" t="s">
        <v>111</v>
      </c>
      <c r="BK149" s="144">
        <f t="shared" si="8"/>
        <v>0</v>
      </c>
      <c r="BL149" s="13" t="s">
        <v>119</v>
      </c>
      <c r="BM149" s="143" t="s">
        <v>192</v>
      </c>
    </row>
    <row r="150" spans="2:65" s="1" customFormat="1" ht="33" customHeight="1" x14ac:dyDescent="0.2">
      <c r="B150" s="131"/>
      <c r="C150" s="145" t="s">
        <v>7</v>
      </c>
      <c r="D150" s="145" t="s">
        <v>121</v>
      </c>
      <c r="E150" s="146" t="s">
        <v>193</v>
      </c>
      <c r="F150" s="147" t="s">
        <v>194</v>
      </c>
      <c r="G150" s="148" t="s">
        <v>118</v>
      </c>
      <c r="H150" s="149">
        <v>12.24</v>
      </c>
      <c r="I150" s="150"/>
      <c r="J150" s="150"/>
      <c r="K150" s="151"/>
      <c r="L150" s="152"/>
      <c r="M150" s="153" t="s">
        <v>1</v>
      </c>
      <c r="N150" s="154" t="s">
        <v>32</v>
      </c>
      <c r="O150" s="141">
        <v>0</v>
      </c>
      <c r="P150" s="141">
        <f t="shared" si="0"/>
        <v>0</v>
      </c>
      <c r="Q150" s="141">
        <v>1.0000000000000001E-5</v>
      </c>
      <c r="R150" s="141">
        <f t="shared" si="1"/>
        <v>1.2240000000000002E-4</v>
      </c>
      <c r="S150" s="141">
        <v>0</v>
      </c>
      <c r="T150" s="142">
        <f t="shared" si="2"/>
        <v>0</v>
      </c>
      <c r="AR150" s="143" t="s">
        <v>124</v>
      </c>
      <c r="AT150" s="143" t="s">
        <v>121</v>
      </c>
      <c r="AU150" s="143" t="s">
        <v>111</v>
      </c>
      <c r="AY150" s="13" t="s">
        <v>112</v>
      </c>
      <c r="BE150" s="144">
        <f t="shared" si="3"/>
        <v>0</v>
      </c>
      <c r="BF150" s="144">
        <f t="shared" si="4"/>
        <v>0</v>
      </c>
      <c r="BG150" s="144">
        <f t="shared" si="5"/>
        <v>0</v>
      </c>
      <c r="BH150" s="144">
        <f t="shared" si="6"/>
        <v>0</v>
      </c>
      <c r="BI150" s="144">
        <f t="shared" si="7"/>
        <v>0</v>
      </c>
      <c r="BJ150" s="13" t="s">
        <v>111</v>
      </c>
      <c r="BK150" s="144">
        <f t="shared" si="8"/>
        <v>0</v>
      </c>
      <c r="BL150" s="13" t="s">
        <v>119</v>
      </c>
      <c r="BM150" s="143" t="s">
        <v>195</v>
      </c>
    </row>
    <row r="151" spans="2:65" s="1" customFormat="1" ht="33" customHeight="1" x14ac:dyDescent="0.2">
      <c r="B151" s="131"/>
      <c r="C151" s="145" t="s">
        <v>196</v>
      </c>
      <c r="D151" s="145" t="s">
        <v>121</v>
      </c>
      <c r="E151" s="146" t="s">
        <v>197</v>
      </c>
      <c r="F151" s="147" t="s">
        <v>198</v>
      </c>
      <c r="G151" s="148" t="s">
        <v>118</v>
      </c>
      <c r="H151" s="149">
        <v>16</v>
      </c>
      <c r="I151" s="150"/>
      <c r="J151" s="150"/>
      <c r="K151" s="151"/>
      <c r="L151" s="152"/>
      <c r="M151" s="153" t="s">
        <v>1</v>
      </c>
      <c r="N151" s="154" t="s">
        <v>32</v>
      </c>
      <c r="O151" s="141">
        <v>0</v>
      </c>
      <c r="P151" s="141">
        <f t="shared" si="0"/>
        <v>0</v>
      </c>
      <c r="Q151" s="141">
        <v>2.0000000000000002E-5</v>
      </c>
      <c r="R151" s="141">
        <f t="shared" si="1"/>
        <v>3.2000000000000003E-4</v>
      </c>
      <c r="S151" s="141">
        <v>0</v>
      </c>
      <c r="T151" s="142">
        <f t="shared" si="2"/>
        <v>0</v>
      </c>
      <c r="AR151" s="143" t="s">
        <v>124</v>
      </c>
      <c r="AT151" s="143" t="s">
        <v>121</v>
      </c>
      <c r="AU151" s="143" t="s">
        <v>111</v>
      </c>
      <c r="AY151" s="13" t="s">
        <v>112</v>
      </c>
      <c r="BE151" s="144">
        <f t="shared" si="3"/>
        <v>0</v>
      </c>
      <c r="BF151" s="144">
        <f t="shared" si="4"/>
        <v>0</v>
      </c>
      <c r="BG151" s="144">
        <f t="shared" si="5"/>
        <v>0</v>
      </c>
      <c r="BH151" s="144">
        <f t="shared" si="6"/>
        <v>0</v>
      </c>
      <c r="BI151" s="144">
        <f t="shared" si="7"/>
        <v>0</v>
      </c>
      <c r="BJ151" s="13" t="s">
        <v>111</v>
      </c>
      <c r="BK151" s="144">
        <f t="shared" si="8"/>
        <v>0</v>
      </c>
      <c r="BL151" s="13" t="s">
        <v>119</v>
      </c>
      <c r="BM151" s="143" t="s">
        <v>199</v>
      </c>
    </row>
    <row r="152" spans="2:65" s="1" customFormat="1" ht="24.15" customHeight="1" x14ac:dyDescent="0.2">
      <c r="B152" s="131"/>
      <c r="C152" s="132" t="s">
        <v>200</v>
      </c>
      <c r="D152" s="132" t="s">
        <v>115</v>
      </c>
      <c r="E152" s="133" t="s">
        <v>201</v>
      </c>
      <c r="F152" s="134" t="s">
        <v>202</v>
      </c>
      <c r="G152" s="135" t="s">
        <v>118</v>
      </c>
      <c r="H152" s="136">
        <v>41</v>
      </c>
      <c r="I152" s="137"/>
      <c r="J152" s="137"/>
      <c r="K152" s="138"/>
      <c r="L152" s="25"/>
      <c r="M152" s="139" t="s">
        <v>1</v>
      </c>
      <c r="N152" s="140" t="s">
        <v>32</v>
      </c>
      <c r="O152" s="141">
        <v>0.15101999999999999</v>
      </c>
      <c r="P152" s="141">
        <f t="shared" si="0"/>
        <v>6.1918199999999999</v>
      </c>
      <c r="Q152" s="141">
        <v>2.0000000000000002E-5</v>
      </c>
      <c r="R152" s="141">
        <f t="shared" si="1"/>
        <v>8.2000000000000009E-4</v>
      </c>
      <c r="S152" s="141">
        <v>0</v>
      </c>
      <c r="T152" s="142">
        <f t="shared" si="2"/>
        <v>0</v>
      </c>
      <c r="AR152" s="143" t="s">
        <v>119</v>
      </c>
      <c r="AT152" s="143" t="s">
        <v>115</v>
      </c>
      <c r="AU152" s="143" t="s">
        <v>111</v>
      </c>
      <c r="AY152" s="13" t="s">
        <v>112</v>
      </c>
      <c r="BE152" s="144">
        <f t="shared" si="3"/>
        <v>0</v>
      </c>
      <c r="BF152" s="144">
        <f t="shared" si="4"/>
        <v>0</v>
      </c>
      <c r="BG152" s="144">
        <f t="shared" si="5"/>
        <v>0</v>
      </c>
      <c r="BH152" s="144">
        <f t="shared" si="6"/>
        <v>0</v>
      </c>
      <c r="BI152" s="144">
        <f t="shared" si="7"/>
        <v>0</v>
      </c>
      <c r="BJ152" s="13" t="s">
        <v>111</v>
      </c>
      <c r="BK152" s="144">
        <f t="shared" si="8"/>
        <v>0</v>
      </c>
      <c r="BL152" s="13" t="s">
        <v>119</v>
      </c>
      <c r="BM152" s="143" t="s">
        <v>203</v>
      </c>
    </row>
    <row r="153" spans="2:65" s="1" customFormat="1" ht="33" customHeight="1" x14ac:dyDescent="0.2">
      <c r="B153" s="131"/>
      <c r="C153" s="145" t="s">
        <v>204</v>
      </c>
      <c r="D153" s="145" t="s">
        <v>121</v>
      </c>
      <c r="E153" s="146" t="s">
        <v>205</v>
      </c>
      <c r="F153" s="147" t="s">
        <v>206</v>
      </c>
      <c r="G153" s="148" t="s">
        <v>118</v>
      </c>
      <c r="H153" s="149">
        <v>24</v>
      </c>
      <c r="I153" s="150"/>
      <c r="J153" s="150"/>
      <c r="K153" s="151"/>
      <c r="L153" s="152"/>
      <c r="M153" s="153" t="s">
        <v>1</v>
      </c>
      <c r="N153" s="154" t="s">
        <v>32</v>
      </c>
      <c r="O153" s="141">
        <v>0</v>
      </c>
      <c r="P153" s="141">
        <f t="shared" si="0"/>
        <v>0</v>
      </c>
      <c r="Q153" s="141">
        <v>9.0000000000000006E-5</v>
      </c>
      <c r="R153" s="141">
        <f t="shared" si="1"/>
        <v>2.16E-3</v>
      </c>
      <c r="S153" s="141">
        <v>0</v>
      </c>
      <c r="T153" s="142">
        <f t="shared" si="2"/>
        <v>0</v>
      </c>
      <c r="AR153" s="143" t="s">
        <v>124</v>
      </c>
      <c r="AT153" s="143" t="s">
        <v>121</v>
      </c>
      <c r="AU153" s="143" t="s">
        <v>111</v>
      </c>
      <c r="AY153" s="13" t="s">
        <v>112</v>
      </c>
      <c r="BE153" s="144">
        <f t="shared" si="3"/>
        <v>0</v>
      </c>
      <c r="BF153" s="144">
        <f t="shared" si="4"/>
        <v>0</v>
      </c>
      <c r="BG153" s="144">
        <f t="shared" si="5"/>
        <v>0</v>
      </c>
      <c r="BH153" s="144">
        <f t="shared" si="6"/>
        <v>0</v>
      </c>
      <c r="BI153" s="144">
        <f t="shared" si="7"/>
        <v>0</v>
      </c>
      <c r="BJ153" s="13" t="s">
        <v>111</v>
      </c>
      <c r="BK153" s="144">
        <f t="shared" si="8"/>
        <v>0</v>
      </c>
      <c r="BL153" s="13" t="s">
        <v>119</v>
      </c>
      <c r="BM153" s="143" t="s">
        <v>207</v>
      </c>
    </row>
    <row r="154" spans="2:65" s="1" customFormat="1" ht="33" customHeight="1" x14ac:dyDescent="0.2">
      <c r="B154" s="131"/>
      <c r="C154" s="145" t="s">
        <v>208</v>
      </c>
      <c r="D154" s="145" t="s">
        <v>121</v>
      </c>
      <c r="E154" s="146" t="s">
        <v>209</v>
      </c>
      <c r="F154" s="147" t="s">
        <v>210</v>
      </c>
      <c r="G154" s="148" t="s">
        <v>118</v>
      </c>
      <c r="H154" s="149">
        <v>1</v>
      </c>
      <c r="I154" s="150"/>
      <c r="J154" s="150"/>
      <c r="K154" s="151"/>
      <c r="L154" s="152"/>
      <c r="M154" s="153" t="s">
        <v>1</v>
      </c>
      <c r="N154" s="154" t="s">
        <v>32</v>
      </c>
      <c r="O154" s="141">
        <v>0</v>
      </c>
      <c r="P154" s="141">
        <f t="shared" si="0"/>
        <v>0</v>
      </c>
      <c r="Q154" s="141">
        <v>1.2999999999999999E-4</v>
      </c>
      <c r="R154" s="141">
        <f t="shared" si="1"/>
        <v>1.2999999999999999E-4</v>
      </c>
      <c r="S154" s="141">
        <v>0</v>
      </c>
      <c r="T154" s="142">
        <f t="shared" si="2"/>
        <v>0</v>
      </c>
      <c r="AR154" s="143" t="s">
        <v>124</v>
      </c>
      <c r="AT154" s="143" t="s">
        <v>121</v>
      </c>
      <c r="AU154" s="143" t="s">
        <v>111</v>
      </c>
      <c r="AY154" s="13" t="s">
        <v>112</v>
      </c>
      <c r="BE154" s="144">
        <f t="shared" si="3"/>
        <v>0</v>
      </c>
      <c r="BF154" s="144">
        <f t="shared" si="4"/>
        <v>0</v>
      </c>
      <c r="BG154" s="144">
        <f t="shared" si="5"/>
        <v>0</v>
      </c>
      <c r="BH154" s="144">
        <f t="shared" si="6"/>
        <v>0</v>
      </c>
      <c r="BI154" s="144">
        <f t="shared" si="7"/>
        <v>0</v>
      </c>
      <c r="BJ154" s="13" t="s">
        <v>111</v>
      </c>
      <c r="BK154" s="144">
        <f t="shared" si="8"/>
        <v>0</v>
      </c>
      <c r="BL154" s="13" t="s">
        <v>119</v>
      </c>
      <c r="BM154" s="143" t="s">
        <v>211</v>
      </c>
    </row>
    <row r="155" spans="2:65" s="1" customFormat="1" ht="33" customHeight="1" x14ac:dyDescent="0.2">
      <c r="B155" s="131"/>
      <c r="C155" s="145" t="s">
        <v>212</v>
      </c>
      <c r="D155" s="145" t="s">
        <v>121</v>
      </c>
      <c r="E155" s="146" t="s">
        <v>213</v>
      </c>
      <c r="F155" s="147" t="s">
        <v>214</v>
      </c>
      <c r="G155" s="148" t="s">
        <v>118</v>
      </c>
      <c r="H155" s="149">
        <v>7</v>
      </c>
      <c r="I155" s="150"/>
      <c r="J155" s="150"/>
      <c r="K155" s="151"/>
      <c r="L155" s="152"/>
      <c r="M155" s="153" t="s">
        <v>1</v>
      </c>
      <c r="N155" s="154" t="s">
        <v>32</v>
      </c>
      <c r="O155" s="141">
        <v>0</v>
      </c>
      <c r="P155" s="141">
        <f t="shared" si="0"/>
        <v>0</v>
      </c>
      <c r="Q155" s="141">
        <v>7.1000000000000002E-4</v>
      </c>
      <c r="R155" s="141">
        <f t="shared" si="1"/>
        <v>4.9700000000000005E-3</v>
      </c>
      <c r="S155" s="141">
        <v>0</v>
      </c>
      <c r="T155" s="142">
        <f t="shared" si="2"/>
        <v>0</v>
      </c>
      <c r="AR155" s="143" t="s">
        <v>124</v>
      </c>
      <c r="AT155" s="143" t="s">
        <v>121</v>
      </c>
      <c r="AU155" s="143" t="s">
        <v>111</v>
      </c>
      <c r="AY155" s="13" t="s">
        <v>112</v>
      </c>
      <c r="BE155" s="144">
        <f t="shared" si="3"/>
        <v>0</v>
      </c>
      <c r="BF155" s="144">
        <f t="shared" si="4"/>
        <v>0</v>
      </c>
      <c r="BG155" s="144">
        <f t="shared" si="5"/>
        <v>0</v>
      </c>
      <c r="BH155" s="144">
        <f t="shared" si="6"/>
        <v>0</v>
      </c>
      <c r="BI155" s="144">
        <f t="shared" si="7"/>
        <v>0</v>
      </c>
      <c r="BJ155" s="13" t="s">
        <v>111</v>
      </c>
      <c r="BK155" s="144">
        <f t="shared" si="8"/>
        <v>0</v>
      </c>
      <c r="BL155" s="13" t="s">
        <v>119</v>
      </c>
      <c r="BM155" s="143" t="s">
        <v>215</v>
      </c>
    </row>
    <row r="156" spans="2:65" s="1" customFormat="1" ht="33" customHeight="1" x14ac:dyDescent="0.2">
      <c r="B156" s="131"/>
      <c r="C156" s="132" t="s">
        <v>216</v>
      </c>
      <c r="D156" s="132" t="s">
        <v>115</v>
      </c>
      <c r="E156" s="133" t="s">
        <v>217</v>
      </c>
      <c r="F156" s="134" t="s">
        <v>218</v>
      </c>
      <c r="G156" s="135" t="s">
        <v>219</v>
      </c>
      <c r="H156" s="136">
        <v>55</v>
      </c>
      <c r="I156" s="137"/>
      <c r="J156" s="137"/>
      <c r="K156" s="138"/>
      <c r="L156" s="25"/>
      <c r="M156" s="139" t="s">
        <v>1</v>
      </c>
      <c r="N156" s="140" t="s">
        <v>32</v>
      </c>
      <c r="O156" s="141">
        <v>0.75051999999999996</v>
      </c>
      <c r="P156" s="141">
        <f t="shared" si="0"/>
        <v>41.278599999999997</v>
      </c>
      <c r="Q156" s="141">
        <v>7.3819999999999995E-5</v>
      </c>
      <c r="R156" s="141">
        <f t="shared" si="1"/>
        <v>4.0600999999999996E-3</v>
      </c>
      <c r="S156" s="141">
        <v>0</v>
      </c>
      <c r="T156" s="142">
        <f t="shared" si="2"/>
        <v>0</v>
      </c>
      <c r="AR156" s="143" t="s">
        <v>119</v>
      </c>
      <c r="AT156" s="143" t="s">
        <v>115</v>
      </c>
      <c r="AU156" s="143" t="s">
        <v>111</v>
      </c>
      <c r="AY156" s="13" t="s">
        <v>112</v>
      </c>
      <c r="BE156" s="144">
        <f t="shared" si="3"/>
        <v>0</v>
      </c>
      <c r="BF156" s="144">
        <f t="shared" si="4"/>
        <v>0</v>
      </c>
      <c r="BG156" s="144">
        <f t="shared" si="5"/>
        <v>0</v>
      </c>
      <c r="BH156" s="144">
        <f t="shared" si="6"/>
        <v>0</v>
      </c>
      <c r="BI156" s="144">
        <f t="shared" si="7"/>
        <v>0</v>
      </c>
      <c r="BJ156" s="13" t="s">
        <v>111</v>
      </c>
      <c r="BK156" s="144">
        <f t="shared" si="8"/>
        <v>0</v>
      </c>
      <c r="BL156" s="13" t="s">
        <v>119</v>
      </c>
      <c r="BM156" s="143" t="s">
        <v>220</v>
      </c>
    </row>
    <row r="157" spans="2:65" s="1" customFormat="1" ht="24.15" customHeight="1" x14ac:dyDescent="0.2">
      <c r="B157" s="131"/>
      <c r="C157" s="132" t="s">
        <v>221</v>
      </c>
      <c r="D157" s="132" t="s">
        <v>115</v>
      </c>
      <c r="E157" s="133" t="s">
        <v>222</v>
      </c>
      <c r="F157" s="134" t="s">
        <v>223</v>
      </c>
      <c r="G157" s="135" t="s">
        <v>224</v>
      </c>
      <c r="H157" s="136">
        <v>58.756</v>
      </c>
      <c r="I157" s="137"/>
      <c r="J157" s="137"/>
      <c r="K157" s="138"/>
      <c r="L157" s="25"/>
      <c r="M157" s="139" t="s">
        <v>1</v>
      </c>
      <c r="N157" s="140" t="s">
        <v>32</v>
      </c>
      <c r="O157" s="141">
        <v>0</v>
      </c>
      <c r="P157" s="141">
        <f t="shared" si="0"/>
        <v>0</v>
      </c>
      <c r="Q157" s="141">
        <v>0</v>
      </c>
      <c r="R157" s="141">
        <f t="shared" si="1"/>
        <v>0</v>
      </c>
      <c r="S157" s="141">
        <v>0</v>
      </c>
      <c r="T157" s="142">
        <f t="shared" si="2"/>
        <v>0</v>
      </c>
      <c r="AR157" s="143" t="s">
        <v>119</v>
      </c>
      <c r="AT157" s="143" t="s">
        <v>115</v>
      </c>
      <c r="AU157" s="143" t="s">
        <v>111</v>
      </c>
      <c r="AY157" s="13" t="s">
        <v>112</v>
      </c>
      <c r="BE157" s="144">
        <f t="shared" si="3"/>
        <v>0</v>
      </c>
      <c r="BF157" s="144">
        <f t="shared" si="4"/>
        <v>0</v>
      </c>
      <c r="BG157" s="144">
        <f t="shared" si="5"/>
        <v>0</v>
      </c>
      <c r="BH157" s="144">
        <f t="shared" si="6"/>
        <v>0</v>
      </c>
      <c r="BI157" s="144">
        <f t="shared" si="7"/>
        <v>0</v>
      </c>
      <c r="BJ157" s="13" t="s">
        <v>111</v>
      </c>
      <c r="BK157" s="144">
        <f t="shared" si="8"/>
        <v>0</v>
      </c>
      <c r="BL157" s="13" t="s">
        <v>119</v>
      </c>
      <c r="BM157" s="143" t="s">
        <v>225</v>
      </c>
    </row>
    <row r="158" spans="2:65" s="11" customFormat="1" ht="22.75" customHeight="1" x14ac:dyDescent="0.25">
      <c r="B158" s="120"/>
      <c r="D158" s="121" t="s">
        <v>65</v>
      </c>
      <c r="E158" s="129" t="s">
        <v>226</v>
      </c>
      <c r="F158" s="129" t="s">
        <v>227</v>
      </c>
      <c r="J158" s="130"/>
      <c r="L158" s="120"/>
      <c r="M158" s="124"/>
      <c r="P158" s="125">
        <f>SUM(P159:P194)</f>
        <v>213.939335</v>
      </c>
      <c r="R158" s="125">
        <f>SUM(R159:R194)</f>
        <v>4.9811293599999997</v>
      </c>
      <c r="T158" s="126">
        <f>SUM(T159:T194)</f>
        <v>6.8999999999999995</v>
      </c>
      <c r="AR158" s="121" t="s">
        <v>111</v>
      </c>
      <c r="AT158" s="127" t="s">
        <v>65</v>
      </c>
      <c r="AU158" s="127" t="s">
        <v>73</v>
      </c>
      <c r="AY158" s="121" t="s">
        <v>112</v>
      </c>
      <c r="BK158" s="128">
        <f>SUM(BK159:BK194)</f>
        <v>0</v>
      </c>
    </row>
    <row r="159" spans="2:65" s="1" customFormat="1" ht="16.5" customHeight="1" x14ac:dyDescent="0.2">
      <c r="B159" s="131"/>
      <c r="C159" s="132" t="s">
        <v>228</v>
      </c>
      <c r="D159" s="132" t="s">
        <v>115</v>
      </c>
      <c r="E159" s="133" t="s">
        <v>229</v>
      </c>
      <c r="F159" s="134" t="s">
        <v>230</v>
      </c>
      <c r="G159" s="135" t="s">
        <v>231</v>
      </c>
      <c r="H159" s="136">
        <v>3</v>
      </c>
      <c r="I159" s="137"/>
      <c r="J159" s="137"/>
      <c r="K159" s="138"/>
      <c r="L159" s="25"/>
      <c r="M159" s="139" t="s">
        <v>1</v>
      </c>
      <c r="N159" s="140" t="s">
        <v>32</v>
      </c>
      <c r="O159" s="141">
        <v>18.472280000000001</v>
      </c>
      <c r="P159" s="141">
        <f t="shared" ref="P159:P194" si="9">O159*H159</f>
        <v>55.416840000000008</v>
      </c>
      <c r="Q159" s="141">
        <v>6.2812000000000002E-4</v>
      </c>
      <c r="R159" s="141">
        <f t="shared" ref="R159:R194" si="10">Q159*H159</f>
        <v>1.8843600000000001E-3</v>
      </c>
      <c r="S159" s="141">
        <v>2.2999999999999998</v>
      </c>
      <c r="T159" s="142">
        <f t="shared" ref="T159:T194" si="11">S159*H159</f>
        <v>6.8999999999999995</v>
      </c>
      <c r="AR159" s="143" t="s">
        <v>119</v>
      </c>
      <c r="AT159" s="143" t="s">
        <v>115</v>
      </c>
      <c r="AU159" s="143" t="s">
        <v>111</v>
      </c>
      <c r="AY159" s="13" t="s">
        <v>112</v>
      </c>
      <c r="BE159" s="144">
        <f t="shared" ref="BE159:BE194" si="12">IF(N159="základná",J159,0)</f>
        <v>0</v>
      </c>
      <c r="BF159" s="144">
        <f t="shared" ref="BF159:BF194" si="13">IF(N159="znížená",J159,0)</f>
        <v>0</v>
      </c>
      <c r="BG159" s="144">
        <f t="shared" ref="BG159:BG194" si="14">IF(N159="zákl. prenesená",J159,0)</f>
        <v>0</v>
      </c>
      <c r="BH159" s="144">
        <f t="shared" ref="BH159:BH194" si="15">IF(N159="zníž. prenesená",J159,0)</f>
        <v>0</v>
      </c>
      <c r="BI159" s="144">
        <f t="shared" ref="BI159:BI194" si="16">IF(N159="nulová",J159,0)</f>
        <v>0</v>
      </c>
      <c r="BJ159" s="13" t="s">
        <v>111</v>
      </c>
      <c r="BK159" s="144">
        <f t="shared" ref="BK159:BK194" si="17">ROUND(I159*H159,2)</f>
        <v>0</v>
      </c>
      <c r="BL159" s="13" t="s">
        <v>119</v>
      </c>
      <c r="BM159" s="143" t="s">
        <v>232</v>
      </c>
    </row>
    <row r="160" spans="2:65" s="1" customFormat="1" ht="72" x14ac:dyDescent="0.2">
      <c r="B160" s="131"/>
      <c r="C160" s="145" t="s">
        <v>1001</v>
      </c>
      <c r="D160" s="145" t="s">
        <v>121</v>
      </c>
      <c r="E160" s="146" t="s">
        <v>238</v>
      </c>
      <c r="F160" s="147" t="s">
        <v>1002</v>
      </c>
      <c r="G160" s="148" t="s">
        <v>231</v>
      </c>
      <c r="H160" s="149">
        <v>1</v>
      </c>
      <c r="I160" s="150"/>
      <c r="J160" s="150"/>
      <c r="K160" s="151"/>
      <c r="L160" s="152"/>
      <c r="M160" s="153" t="s">
        <v>1</v>
      </c>
      <c r="N160" s="154" t="s">
        <v>32</v>
      </c>
      <c r="O160" s="141">
        <v>0</v>
      </c>
      <c r="P160" s="141">
        <f t="shared" ref="P160" si="18">O160*H160</f>
        <v>0</v>
      </c>
      <c r="Q160" s="141">
        <v>0.20499999999999999</v>
      </c>
      <c r="R160" s="141">
        <f t="shared" ref="R160" si="19">Q160*H160</f>
        <v>0.20499999999999999</v>
      </c>
      <c r="S160" s="141">
        <v>0</v>
      </c>
      <c r="T160" s="142">
        <f t="shared" ref="T160" si="20">S160*H160</f>
        <v>0</v>
      </c>
      <c r="AR160" s="143" t="s">
        <v>124</v>
      </c>
      <c r="AT160" s="143" t="s">
        <v>121</v>
      </c>
      <c r="AU160" s="143" t="s">
        <v>111</v>
      </c>
      <c r="AY160" s="13" t="s">
        <v>112</v>
      </c>
      <c r="BE160" s="144">
        <f t="shared" ref="BE160" si="21">IF(N160="základná",J160,0)</f>
        <v>0</v>
      </c>
      <c r="BF160" s="144">
        <f t="shared" ref="BF160" si="22">IF(N160="znížená",J160,0)</f>
        <v>0</v>
      </c>
      <c r="BG160" s="144">
        <f t="shared" ref="BG160" si="23">IF(N160="zákl. prenesená",J160,0)</f>
        <v>0</v>
      </c>
      <c r="BH160" s="144">
        <f t="shared" ref="BH160" si="24">IF(N160="zníž. prenesená",J160,0)</f>
        <v>0</v>
      </c>
      <c r="BI160" s="144">
        <f t="shared" ref="BI160" si="25">IF(N160="nulová",J160,0)</f>
        <v>0</v>
      </c>
      <c r="BJ160" s="13" t="s">
        <v>111</v>
      </c>
      <c r="BK160" s="144">
        <f t="shared" ref="BK160" si="26">ROUND(I160*H160,2)</f>
        <v>0</v>
      </c>
      <c r="BL160" s="13" t="s">
        <v>119</v>
      </c>
      <c r="BM160" s="143" t="s">
        <v>240</v>
      </c>
    </row>
    <row r="161" spans="2:65" s="1" customFormat="1" ht="24.15" customHeight="1" x14ac:dyDescent="0.2">
      <c r="B161" s="131"/>
      <c r="C161" s="132" t="s">
        <v>233</v>
      </c>
      <c r="D161" s="132" t="s">
        <v>115</v>
      </c>
      <c r="E161" s="133" t="s">
        <v>234</v>
      </c>
      <c r="F161" s="134" t="s">
        <v>235</v>
      </c>
      <c r="G161" s="135" t="s">
        <v>231</v>
      </c>
      <c r="H161" s="136">
        <v>2</v>
      </c>
      <c r="I161" s="137"/>
      <c r="J161" s="137"/>
      <c r="K161" s="138"/>
      <c r="L161" s="25"/>
      <c r="M161" s="139" t="s">
        <v>1</v>
      </c>
      <c r="N161" s="140" t="s">
        <v>32</v>
      </c>
      <c r="O161" s="141">
        <v>8.2256199999999993</v>
      </c>
      <c r="P161" s="141">
        <f t="shared" si="9"/>
        <v>16.451239999999999</v>
      </c>
      <c r="Q161" s="141">
        <v>0</v>
      </c>
      <c r="R161" s="141">
        <f t="shared" si="10"/>
        <v>0</v>
      </c>
      <c r="S161" s="141">
        <v>0</v>
      </c>
      <c r="T161" s="142">
        <f t="shared" si="11"/>
        <v>0</v>
      </c>
      <c r="AR161" s="143" t="s">
        <v>119</v>
      </c>
      <c r="AT161" s="143" t="s">
        <v>115</v>
      </c>
      <c r="AU161" s="143" t="s">
        <v>111</v>
      </c>
      <c r="AY161" s="13" t="s">
        <v>112</v>
      </c>
      <c r="BE161" s="144">
        <f t="shared" si="12"/>
        <v>0</v>
      </c>
      <c r="BF161" s="144">
        <f t="shared" si="13"/>
        <v>0</v>
      </c>
      <c r="BG161" s="144">
        <f t="shared" si="14"/>
        <v>0</v>
      </c>
      <c r="BH161" s="144">
        <f t="shared" si="15"/>
        <v>0</v>
      </c>
      <c r="BI161" s="144">
        <f t="shared" si="16"/>
        <v>0</v>
      </c>
      <c r="BJ161" s="13" t="s">
        <v>111</v>
      </c>
      <c r="BK161" s="144">
        <f t="shared" si="17"/>
        <v>0</v>
      </c>
      <c r="BL161" s="13" t="s">
        <v>119</v>
      </c>
      <c r="BM161" s="143" t="s">
        <v>236</v>
      </c>
    </row>
    <row r="162" spans="2:65" s="1" customFormat="1" ht="16.5" customHeight="1" x14ac:dyDescent="0.2">
      <c r="B162" s="131"/>
      <c r="C162" s="145" t="s">
        <v>237</v>
      </c>
      <c r="D162" s="145" t="s">
        <v>121</v>
      </c>
      <c r="E162" s="146" t="s">
        <v>238</v>
      </c>
      <c r="F162" s="147" t="s">
        <v>239</v>
      </c>
      <c r="G162" s="148" t="s">
        <v>231</v>
      </c>
      <c r="H162" s="149">
        <v>2</v>
      </c>
      <c r="I162" s="150"/>
      <c r="J162" s="150"/>
      <c r="K162" s="151"/>
      <c r="L162" s="152"/>
      <c r="M162" s="153" t="s">
        <v>1</v>
      </c>
      <c r="N162" s="154" t="s">
        <v>32</v>
      </c>
      <c r="O162" s="141">
        <v>0</v>
      </c>
      <c r="P162" s="141">
        <f t="shared" si="9"/>
        <v>0</v>
      </c>
      <c r="Q162" s="141">
        <v>0.20499999999999999</v>
      </c>
      <c r="R162" s="141">
        <f t="shared" si="10"/>
        <v>0.41</v>
      </c>
      <c r="S162" s="141">
        <v>0</v>
      </c>
      <c r="T162" s="142">
        <f t="shared" si="11"/>
        <v>0</v>
      </c>
      <c r="AR162" s="143" t="s">
        <v>124</v>
      </c>
      <c r="AT162" s="143" t="s">
        <v>121</v>
      </c>
      <c r="AU162" s="143" t="s">
        <v>111</v>
      </c>
      <c r="AY162" s="13" t="s">
        <v>112</v>
      </c>
      <c r="BE162" s="144">
        <f t="shared" si="12"/>
        <v>0</v>
      </c>
      <c r="BF162" s="144">
        <f t="shared" si="13"/>
        <v>0</v>
      </c>
      <c r="BG162" s="144">
        <f t="shared" si="14"/>
        <v>0</v>
      </c>
      <c r="BH162" s="144">
        <f t="shared" si="15"/>
        <v>0</v>
      </c>
      <c r="BI162" s="144">
        <f t="shared" si="16"/>
        <v>0</v>
      </c>
      <c r="BJ162" s="13" t="s">
        <v>111</v>
      </c>
      <c r="BK162" s="144">
        <f t="shared" si="17"/>
        <v>0</v>
      </c>
      <c r="BL162" s="13" t="s">
        <v>119</v>
      </c>
      <c r="BM162" s="143" t="s">
        <v>240</v>
      </c>
    </row>
    <row r="163" spans="2:65" s="1" customFormat="1" ht="384" x14ac:dyDescent="0.2">
      <c r="B163" s="131"/>
      <c r="C163" s="145"/>
      <c r="D163" s="145"/>
      <c r="E163" s="146"/>
      <c r="F163" s="147" t="s">
        <v>984</v>
      </c>
      <c r="G163" s="148"/>
      <c r="H163" s="149"/>
      <c r="I163" s="150"/>
      <c r="J163" s="150"/>
      <c r="K163" s="151"/>
      <c r="L163" s="152"/>
      <c r="M163" s="153"/>
      <c r="N163" s="154"/>
      <c r="O163" s="141"/>
      <c r="P163" s="141"/>
      <c r="Q163" s="141"/>
      <c r="R163" s="141"/>
      <c r="S163" s="141"/>
      <c r="T163" s="142"/>
      <c r="AR163" s="143"/>
      <c r="AT163" s="143"/>
      <c r="AU163" s="143"/>
      <c r="AY163" s="13"/>
      <c r="BE163" s="144"/>
      <c r="BF163" s="144"/>
      <c r="BG163" s="144"/>
      <c r="BH163" s="144"/>
      <c r="BI163" s="144"/>
      <c r="BJ163" s="13"/>
      <c r="BK163" s="144"/>
      <c r="BL163" s="13"/>
      <c r="BM163" s="143"/>
    </row>
    <row r="164" spans="2:65" s="1" customFormat="1" ht="16.5" customHeight="1" x14ac:dyDescent="0.2">
      <c r="B164" s="131"/>
      <c r="C164" s="132" t="s">
        <v>241</v>
      </c>
      <c r="D164" s="132" t="s">
        <v>115</v>
      </c>
      <c r="E164" s="133" t="s">
        <v>242</v>
      </c>
      <c r="F164" s="134" t="s">
        <v>243</v>
      </c>
      <c r="G164" s="135" t="s">
        <v>244</v>
      </c>
      <c r="H164" s="136">
        <v>1</v>
      </c>
      <c r="I164" s="137"/>
      <c r="J164" s="137"/>
      <c r="K164" s="138"/>
      <c r="L164" s="25"/>
      <c r="M164" s="139" t="s">
        <v>1</v>
      </c>
      <c r="N164" s="140" t="s">
        <v>32</v>
      </c>
      <c r="O164" s="141">
        <v>8.2256199999999993</v>
      </c>
      <c r="P164" s="141">
        <f t="shared" si="9"/>
        <v>8.2256199999999993</v>
      </c>
      <c r="Q164" s="141">
        <v>0</v>
      </c>
      <c r="R164" s="141">
        <f t="shared" si="10"/>
        <v>0</v>
      </c>
      <c r="S164" s="141">
        <v>0</v>
      </c>
      <c r="T164" s="142">
        <f t="shared" si="11"/>
        <v>0</v>
      </c>
      <c r="AR164" s="143" t="s">
        <v>119</v>
      </c>
      <c r="AT164" s="143" t="s">
        <v>115</v>
      </c>
      <c r="AU164" s="143" t="s">
        <v>111</v>
      </c>
      <c r="AY164" s="13" t="s">
        <v>112</v>
      </c>
      <c r="BE164" s="144">
        <f t="shared" si="12"/>
        <v>0</v>
      </c>
      <c r="BF164" s="144">
        <f t="shared" si="13"/>
        <v>0</v>
      </c>
      <c r="BG164" s="144">
        <f t="shared" si="14"/>
        <v>0</v>
      </c>
      <c r="BH164" s="144">
        <f t="shared" si="15"/>
        <v>0</v>
      </c>
      <c r="BI164" s="144">
        <f t="shared" si="16"/>
        <v>0</v>
      </c>
      <c r="BJ164" s="13" t="s">
        <v>111</v>
      </c>
      <c r="BK164" s="144">
        <f t="shared" si="17"/>
        <v>0</v>
      </c>
      <c r="BL164" s="13" t="s">
        <v>119</v>
      </c>
      <c r="BM164" s="143" t="s">
        <v>245</v>
      </c>
    </row>
    <row r="165" spans="2:65" s="1" customFormat="1" ht="24.15" customHeight="1" x14ac:dyDescent="0.2">
      <c r="B165" s="131"/>
      <c r="C165" s="145" t="s">
        <v>124</v>
      </c>
      <c r="D165" s="145" t="s">
        <v>121</v>
      </c>
      <c r="E165" s="146" t="s">
        <v>246</v>
      </c>
      <c r="F165" s="147" t="s">
        <v>247</v>
      </c>
      <c r="G165" s="148" t="s">
        <v>231</v>
      </c>
      <c r="H165" s="149">
        <v>2</v>
      </c>
      <c r="I165" s="150"/>
      <c r="J165" s="150"/>
      <c r="K165" s="151"/>
      <c r="L165" s="152"/>
      <c r="M165" s="153" t="s">
        <v>1</v>
      </c>
      <c r="N165" s="154" t="s">
        <v>32</v>
      </c>
      <c r="O165" s="141">
        <v>0</v>
      </c>
      <c r="P165" s="141">
        <f t="shared" si="9"/>
        <v>0</v>
      </c>
      <c r="Q165" s="141">
        <v>0.20499999999999999</v>
      </c>
      <c r="R165" s="141">
        <f t="shared" si="10"/>
        <v>0.41</v>
      </c>
      <c r="S165" s="141">
        <v>0</v>
      </c>
      <c r="T165" s="142">
        <f t="shared" si="11"/>
        <v>0</v>
      </c>
      <c r="AR165" s="143" t="s">
        <v>124</v>
      </c>
      <c r="AT165" s="143" t="s">
        <v>121</v>
      </c>
      <c r="AU165" s="143" t="s">
        <v>111</v>
      </c>
      <c r="AY165" s="13" t="s">
        <v>112</v>
      </c>
      <c r="BE165" s="144">
        <f t="shared" si="12"/>
        <v>0</v>
      </c>
      <c r="BF165" s="144">
        <f t="shared" si="13"/>
        <v>0</v>
      </c>
      <c r="BG165" s="144">
        <f t="shared" si="14"/>
        <v>0</v>
      </c>
      <c r="BH165" s="144">
        <f t="shared" si="15"/>
        <v>0</v>
      </c>
      <c r="BI165" s="144">
        <f t="shared" si="16"/>
        <v>0</v>
      </c>
      <c r="BJ165" s="13" t="s">
        <v>111</v>
      </c>
      <c r="BK165" s="144">
        <f t="shared" si="17"/>
        <v>0</v>
      </c>
      <c r="BL165" s="13" t="s">
        <v>119</v>
      </c>
      <c r="BM165" s="143" t="s">
        <v>248</v>
      </c>
    </row>
    <row r="166" spans="2:65" s="1" customFormat="1" ht="24.15" customHeight="1" x14ac:dyDescent="0.2">
      <c r="B166" s="131"/>
      <c r="C166" s="145" t="s">
        <v>249</v>
      </c>
      <c r="D166" s="145" t="s">
        <v>121</v>
      </c>
      <c r="E166" s="146" t="s">
        <v>250</v>
      </c>
      <c r="F166" s="147" t="s">
        <v>251</v>
      </c>
      <c r="G166" s="148" t="s">
        <v>231</v>
      </c>
      <c r="H166" s="149">
        <v>1</v>
      </c>
      <c r="I166" s="150"/>
      <c r="J166" s="150"/>
      <c r="K166" s="151"/>
      <c r="L166" s="152"/>
      <c r="M166" s="153" t="s">
        <v>1</v>
      </c>
      <c r="N166" s="154" t="s">
        <v>32</v>
      </c>
      <c r="O166" s="141">
        <v>0</v>
      </c>
      <c r="P166" s="141">
        <f t="shared" si="9"/>
        <v>0</v>
      </c>
      <c r="Q166" s="141">
        <v>0.20499999999999999</v>
      </c>
      <c r="R166" s="141">
        <f t="shared" si="10"/>
        <v>0.20499999999999999</v>
      </c>
      <c r="S166" s="141">
        <v>0</v>
      </c>
      <c r="T166" s="142">
        <f t="shared" si="11"/>
        <v>0</v>
      </c>
      <c r="AR166" s="143" t="s">
        <v>124</v>
      </c>
      <c r="AT166" s="143" t="s">
        <v>121</v>
      </c>
      <c r="AU166" s="143" t="s">
        <v>111</v>
      </c>
      <c r="AY166" s="13" t="s">
        <v>112</v>
      </c>
      <c r="BE166" s="144">
        <f t="shared" si="12"/>
        <v>0</v>
      </c>
      <c r="BF166" s="144">
        <f t="shared" si="13"/>
        <v>0</v>
      </c>
      <c r="BG166" s="144">
        <f t="shared" si="14"/>
        <v>0</v>
      </c>
      <c r="BH166" s="144">
        <f t="shared" si="15"/>
        <v>0</v>
      </c>
      <c r="BI166" s="144">
        <f t="shared" si="16"/>
        <v>0</v>
      </c>
      <c r="BJ166" s="13" t="s">
        <v>111</v>
      </c>
      <c r="BK166" s="144">
        <f t="shared" si="17"/>
        <v>0</v>
      </c>
      <c r="BL166" s="13" t="s">
        <v>119</v>
      </c>
      <c r="BM166" s="143" t="s">
        <v>252</v>
      </c>
    </row>
    <row r="167" spans="2:65" s="1" customFormat="1" ht="24.15" customHeight="1" x14ac:dyDescent="0.2">
      <c r="B167" s="131"/>
      <c r="C167" s="145" t="s">
        <v>253</v>
      </c>
      <c r="D167" s="145" t="s">
        <v>121</v>
      </c>
      <c r="E167" s="146" t="s">
        <v>254</v>
      </c>
      <c r="F167" s="147" t="s">
        <v>255</v>
      </c>
      <c r="G167" s="148" t="s">
        <v>231</v>
      </c>
      <c r="H167" s="149">
        <v>1</v>
      </c>
      <c r="I167" s="150"/>
      <c r="J167" s="150"/>
      <c r="K167" s="151"/>
      <c r="L167" s="152"/>
      <c r="M167" s="153" t="s">
        <v>1</v>
      </c>
      <c r="N167" s="154" t="s">
        <v>32</v>
      </c>
      <c r="O167" s="141">
        <v>0</v>
      </c>
      <c r="P167" s="141">
        <f t="shared" si="9"/>
        <v>0</v>
      </c>
      <c r="Q167" s="141">
        <v>0.20499999999999999</v>
      </c>
      <c r="R167" s="141">
        <f t="shared" si="10"/>
        <v>0.20499999999999999</v>
      </c>
      <c r="S167" s="141">
        <v>0</v>
      </c>
      <c r="T167" s="142">
        <f t="shared" si="11"/>
        <v>0</v>
      </c>
      <c r="Y167" s="1" t="s">
        <v>16</v>
      </c>
      <c r="AR167" s="143" t="s">
        <v>124</v>
      </c>
      <c r="AT167" s="143" t="s">
        <v>121</v>
      </c>
      <c r="AU167" s="143" t="s">
        <v>111</v>
      </c>
      <c r="AY167" s="13" t="s">
        <v>112</v>
      </c>
      <c r="BE167" s="144">
        <f t="shared" si="12"/>
        <v>0</v>
      </c>
      <c r="BF167" s="144">
        <f t="shared" si="13"/>
        <v>0</v>
      </c>
      <c r="BG167" s="144">
        <f t="shared" si="14"/>
        <v>0</v>
      </c>
      <c r="BH167" s="144">
        <f t="shared" si="15"/>
        <v>0</v>
      </c>
      <c r="BI167" s="144">
        <f t="shared" si="16"/>
        <v>0</v>
      </c>
      <c r="BJ167" s="13" t="s">
        <v>111</v>
      </c>
      <c r="BK167" s="144">
        <f t="shared" si="17"/>
        <v>0</v>
      </c>
      <c r="BL167" s="13" t="s">
        <v>119</v>
      </c>
      <c r="BM167" s="143" t="s">
        <v>256</v>
      </c>
    </row>
    <row r="168" spans="2:65" s="1" customFormat="1" ht="24.15" customHeight="1" x14ac:dyDescent="0.2">
      <c r="B168" s="131"/>
      <c r="C168" s="145" t="s">
        <v>257</v>
      </c>
      <c r="D168" s="145" t="s">
        <v>121</v>
      </c>
      <c r="E168" s="146" t="s">
        <v>258</v>
      </c>
      <c r="F168" s="147" t="s">
        <v>259</v>
      </c>
      <c r="G168" s="148" t="s">
        <v>231</v>
      </c>
      <c r="H168" s="149">
        <v>2</v>
      </c>
      <c r="I168" s="150"/>
      <c r="J168" s="150"/>
      <c r="K168" s="151"/>
      <c r="L168" s="152"/>
      <c r="M168" s="153" t="s">
        <v>1</v>
      </c>
      <c r="N168" s="154" t="s">
        <v>32</v>
      </c>
      <c r="O168" s="141">
        <v>0</v>
      </c>
      <c r="P168" s="141">
        <f t="shared" si="9"/>
        <v>0</v>
      </c>
      <c r="Q168" s="141">
        <v>0.20499999999999999</v>
      </c>
      <c r="R168" s="141">
        <f t="shared" si="10"/>
        <v>0.41</v>
      </c>
      <c r="S168" s="141">
        <v>0</v>
      </c>
      <c r="T168" s="142">
        <f t="shared" si="11"/>
        <v>0</v>
      </c>
      <c r="AR168" s="143" t="s">
        <v>124</v>
      </c>
      <c r="AT168" s="143" t="s">
        <v>121</v>
      </c>
      <c r="AU168" s="143" t="s">
        <v>111</v>
      </c>
      <c r="AY168" s="13" t="s">
        <v>112</v>
      </c>
      <c r="BE168" s="144">
        <f t="shared" si="12"/>
        <v>0</v>
      </c>
      <c r="BF168" s="144">
        <f t="shared" si="13"/>
        <v>0</v>
      </c>
      <c r="BG168" s="144">
        <f t="shared" si="14"/>
        <v>0</v>
      </c>
      <c r="BH168" s="144">
        <f t="shared" si="15"/>
        <v>0</v>
      </c>
      <c r="BI168" s="144">
        <f t="shared" si="16"/>
        <v>0</v>
      </c>
      <c r="BJ168" s="13" t="s">
        <v>111</v>
      </c>
      <c r="BK168" s="144">
        <f t="shared" si="17"/>
        <v>0</v>
      </c>
      <c r="BL168" s="13" t="s">
        <v>119</v>
      </c>
      <c r="BM168" s="143" t="s">
        <v>260</v>
      </c>
    </row>
    <row r="169" spans="2:65" s="1" customFormat="1" ht="49" customHeight="1" x14ac:dyDescent="0.2">
      <c r="B169" s="131"/>
      <c r="C169" s="145" t="s">
        <v>261</v>
      </c>
      <c r="D169" s="145" t="s">
        <v>121</v>
      </c>
      <c r="E169" s="146" t="s">
        <v>262</v>
      </c>
      <c r="F169" s="147" t="s">
        <v>263</v>
      </c>
      <c r="G169" s="148" t="s">
        <v>231</v>
      </c>
      <c r="H169" s="149">
        <v>1</v>
      </c>
      <c r="I169" s="150"/>
      <c r="J169" s="150"/>
      <c r="K169" s="151"/>
      <c r="L169" s="152"/>
      <c r="M169" s="153" t="s">
        <v>1</v>
      </c>
      <c r="N169" s="154" t="s">
        <v>32</v>
      </c>
      <c r="O169" s="141">
        <v>0</v>
      </c>
      <c r="P169" s="141">
        <f t="shared" si="9"/>
        <v>0</v>
      </c>
      <c r="Q169" s="141">
        <v>0.20499999999999999</v>
      </c>
      <c r="R169" s="141">
        <f t="shared" si="10"/>
        <v>0.20499999999999999</v>
      </c>
      <c r="S169" s="141">
        <v>0</v>
      </c>
      <c r="T169" s="142">
        <f t="shared" si="11"/>
        <v>0</v>
      </c>
      <c r="AR169" s="143" t="s">
        <v>124</v>
      </c>
      <c r="AT169" s="143" t="s">
        <v>121</v>
      </c>
      <c r="AU169" s="143" t="s">
        <v>111</v>
      </c>
      <c r="AY169" s="13" t="s">
        <v>112</v>
      </c>
      <c r="BE169" s="144">
        <f t="shared" si="12"/>
        <v>0</v>
      </c>
      <c r="BF169" s="144">
        <f t="shared" si="13"/>
        <v>0</v>
      </c>
      <c r="BG169" s="144">
        <f t="shared" si="14"/>
        <v>0</v>
      </c>
      <c r="BH169" s="144">
        <f t="shared" si="15"/>
        <v>0</v>
      </c>
      <c r="BI169" s="144">
        <f t="shared" si="16"/>
        <v>0</v>
      </c>
      <c r="BJ169" s="13" t="s">
        <v>111</v>
      </c>
      <c r="BK169" s="144">
        <f t="shared" si="17"/>
        <v>0</v>
      </c>
      <c r="BL169" s="13" t="s">
        <v>119</v>
      </c>
      <c r="BM169" s="143" t="s">
        <v>264</v>
      </c>
    </row>
    <row r="170" spans="2:65" s="1" customFormat="1" ht="24.15" customHeight="1" x14ac:dyDescent="0.2">
      <c r="B170" s="131"/>
      <c r="C170" s="145" t="s">
        <v>265</v>
      </c>
      <c r="D170" s="145" t="s">
        <v>121</v>
      </c>
      <c r="E170" s="146" t="s">
        <v>266</v>
      </c>
      <c r="F170" s="147" t="s">
        <v>267</v>
      </c>
      <c r="G170" s="148" t="s">
        <v>231</v>
      </c>
      <c r="H170" s="149">
        <v>2</v>
      </c>
      <c r="I170" s="150"/>
      <c r="J170" s="150"/>
      <c r="K170" s="151"/>
      <c r="L170" s="152"/>
      <c r="M170" s="153" t="s">
        <v>1</v>
      </c>
      <c r="N170" s="154" t="s">
        <v>32</v>
      </c>
      <c r="O170" s="141">
        <v>0</v>
      </c>
      <c r="P170" s="141">
        <f t="shared" si="9"/>
        <v>0</v>
      </c>
      <c r="Q170" s="141">
        <v>0.20499999999999999</v>
      </c>
      <c r="R170" s="141">
        <f t="shared" si="10"/>
        <v>0.41</v>
      </c>
      <c r="S170" s="141">
        <v>0</v>
      </c>
      <c r="T170" s="142">
        <f t="shared" si="11"/>
        <v>0</v>
      </c>
      <c r="AR170" s="143" t="s">
        <v>124</v>
      </c>
      <c r="AT170" s="143" t="s">
        <v>121</v>
      </c>
      <c r="AU170" s="143" t="s">
        <v>111</v>
      </c>
      <c r="AY170" s="13" t="s">
        <v>112</v>
      </c>
      <c r="BE170" s="144">
        <f t="shared" si="12"/>
        <v>0</v>
      </c>
      <c r="BF170" s="144">
        <f t="shared" si="13"/>
        <v>0</v>
      </c>
      <c r="BG170" s="144">
        <f t="shared" si="14"/>
        <v>0</v>
      </c>
      <c r="BH170" s="144">
        <f t="shared" si="15"/>
        <v>0</v>
      </c>
      <c r="BI170" s="144">
        <f t="shared" si="16"/>
        <v>0</v>
      </c>
      <c r="BJ170" s="13" t="s">
        <v>111</v>
      </c>
      <c r="BK170" s="144">
        <f t="shared" si="17"/>
        <v>0</v>
      </c>
      <c r="BL170" s="13" t="s">
        <v>119</v>
      </c>
      <c r="BM170" s="143" t="s">
        <v>268</v>
      </c>
    </row>
    <row r="171" spans="2:65" s="1" customFormat="1" ht="16.5" customHeight="1" x14ac:dyDescent="0.2">
      <c r="B171" s="131"/>
      <c r="C171" s="132" t="s">
        <v>269</v>
      </c>
      <c r="D171" s="132" t="s">
        <v>115</v>
      </c>
      <c r="E171" s="133" t="s">
        <v>270</v>
      </c>
      <c r="F171" s="134" t="s">
        <v>271</v>
      </c>
      <c r="G171" s="135" t="s">
        <v>272</v>
      </c>
      <c r="H171" s="136">
        <v>1</v>
      </c>
      <c r="I171" s="137"/>
      <c r="J171" s="137"/>
      <c r="K171" s="138"/>
      <c r="L171" s="25"/>
      <c r="M171" s="139" t="s">
        <v>1</v>
      </c>
      <c r="N171" s="140" t="s">
        <v>32</v>
      </c>
      <c r="O171" s="141">
        <v>5.05077</v>
      </c>
      <c r="P171" s="141">
        <f t="shared" si="9"/>
        <v>5.05077</v>
      </c>
      <c r="Q171" s="141">
        <v>8.7330000000000005E-2</v>
      </c>
      <c r="R171" s="141">
        <f t="shared" si="10"/>
        <v>8.7330000000000005E-2</v>
      </c>
      <c r="S171" s="141">
        <v>0</v>
      </c>
      <c r="T171" s="142">
        <f t="shared" si="11"/>
        <v>0</v>
      </c>
      <c r="AR171" s="143" t="s">
        <v>119</v>
      </c>
      <c r="AT171" s="143" t="s">
        <v>115</v>
      </c>
      <c r="AU171" s="143" t="s">
        <v>111</v>
      </c>
      <c r="AY171" s="13" t="s">
        <v>112</v>
      </c>
      <c r="BE171" s="144">
        <f t="shared" si="12"/>
        <v>0</v>
      </c>
      <c r="BF171" s="144">
        <f t="shared" si="13"/>
        <v>0</v>
      </c>
      <c r="BG171" s="144">
        <f t="shared" si="14"/>
        <v>0</v>
      </c>
      <c r="BH171" s="144">
        <f t="shared" si="15"/>
        <v>0</v>
      </c>
      <c r="BI171" s="144">
        <f t="shared" si="16"/>
        <v>0</v>
      </c>
      <c r="BJ171" s="13" t="s">
        <v>111</v>
      </c>
      <c r="BK171" s="144">
        <f t="shared" si="17"/>
        <v>0</v>
      </c>
      <c r="BL171" s="13" t="s">
        <v>119</v>
      </c>
      <c r="BM171" s="143" t="s">
        <v>273</v>
      </c>
    </row>
    <row r="172" spans="2:65" s="1" customFormat="1" ht="24.15" customHeight="1" x14ac:dyDescent="0.2">
      <c r="B172" s="131"/>
      <c r="C172" s="145" t="s">
        <v>274</v>
      </c>
      <c r="D172" s="145" t="s">
        <v>121</v>
      </c>
      <c r="E172" s="146" t="s">
        <v>275</v>
      </c>
      <c r="F172" s="147" t="s">
        <v>985</v>
      </c>
      <c r="G172" s="148" t="s">
        <v>231</v>
      </c>
      <c r="H172" s="149">
        <v>1</v>
      </c>
      <c r="I172" s="150"/>
      <c r="J172" s="150"/>
      <c r="K172" s="151"/>
      <c r="L172" s="152"/>
      <c r="M172" s="153" t="s">
        <v>1</v>
      </c>
      <c r="N172" s="154" t="s">
        <v>32</v>
      </c>
      <c r="O172" s="141">
        <v>0</v>
      </c>
      <c r="P172" s="141">
        <f t="shared" si="9"/>
        <v>0</v>
      </c>
      <c r="Q172" s="141">
        <v>0.20499999999999999</v>
      </c>
      <c r="R172" s="141">
        <f t="shared" si="10"/>
        <v>0.20499999999999999</v>
      </c>
      <c r="S172" s="141">
        <v>0</v>
      </c>
      <c r="T172" s="142">
        <f t="shared" si="11"/>
        <v>0</v>
      </c>
      <c r="AR172" s="143" t="s">
        <v>124</v>
      </c>
      <c r="AT172" s="143" t="s">
        <v>121</v>
      </c>
      <c r="AU172" s="143" t="s">
        <v>111</v>
      </c>
      <c r="AY172" s="13" t="s">
        <v>112</v>
      </c>
      <c r="BE172" s="144">
        <f t="shared" si="12"/>
        <v>0</v>
      </c>
      <c r="BF172" s="144">
        <f t="shared" si="13"/>
        <v>0</v>
      </c>
      <c r="BG172" s="144">
        <f t="shared" si="14"/>
        <v>0</v>
      </c>
      <c r="BH172" s="144">
        <f t="shared" si="15"/>
        <v>0</v>
      </c>
      <c r="BI172" s="144">
        <f t="shared" si="16"/>
        <v>0</v>
      </c>
      <c r="BJ172" s="13" t="s">
        <v>111</v>
      </c>
      <c r="BK172" s="144">
        <f t="shared" si="17"/>
        <v>0</v>
      </c>
      <c r="BL172" s="13" t="s">
        <v>119</v>
      </c>
      <c r="BM172" s="143" t="s">
        <v>276</v>
      </c>
    </row>
    <row r="173" spans="2:65" s="1" customFormat="1" ht="12" x14ac:dyDescent="0.2">
      <c r="B173" s="131"/>
      <c r="C173" s="145"/>
      <c r="D173" s="145"/>
      <c r="E173" s="146"/>
      <c r="F173" s="147" t="s">
        <v>986</v>
      </c>
      <c r="G173" s="148"/>
      <c r="H173" s="149"/>
      <c r="I173" s="150"/>
      <c r="J173" s="150"/>
      <c r="K173" s="151"/>
      <c r="L173" s="152"/>
      <c r="M173" s="153"/>
      <c r="N173" s="154"/>
      <c r="O173" s="141"/>
      <c r="P173" s="141"/>
      <c r="Q173" s="141"/>
      <c r="R173" s="141"/>
      <c r="S173" s="141"/>
      <c r="T173" s="142"/>
      <c r="AR173" s="143"/>
      <c r="AT173" s="143"/>
      <c r="AU173" s="143"/>
      <c r="AY173" s="13"/>
      <c r="BE173" s="144"/>
      <c r="BF173" s="144"/>
      <c r="BG173" s="144"/>
      <c r="BH173" s="144"/>
      <c r="BI173" s="144"/>
      <c r="BJ173" s="13"/>
      <c r="BK173" s="144"/>
      <c r="BL173" s="13"/>
      <c r="BM173" s="143"/>
    </row>
    <row r="174" spans="2:65" s="1" customFormat="1" ht="12" x14ac:dyDescent="0.2">
      <c r="B174" s="131"/>
      <c r="C174" s="145"/>
      <c r="D174" s="145"/>
      <c r="E174" s="146"/>
      <c r="F174" s="147" t="s">
        <v>987</v>
      </c>
      <c r="G174" s="148"/>
      <c r="H174" s="149"/>
      <c r="I174" s="150"/>
      <c r="J174" s="150"/>
      <c r="K174" s="151"/>
      <c r="L174" s="152"/>
      <c r="M174" s="153"/>
      <c r="N174" s="154"/>
      <c r="O174" s="141"/>
      <c r="P174" s="141"/>
      <c r="Q174" s="141"/>
      <c r="R174" s="141"/>
      <c r="S174" s="141"/>
      <c r="T174" s="142"/>
      <c r="AR174" s="143"/>
      <c r="AT174" s="143"/>
      <c r="AU174" s="143"/>
      <c r="AY174" s="13"/>
      <c r="BE174" s="144"/>
      <c r="BF174" s="144"/>
      <c r="BG174" s="144"/>
      <c r="BH174" s="144"/>
      <c r="BI174" s="144"/>
      <c r="BJ174" s="13"/>
      <c r="BK174" s="144"/>
      <c r="BL174" s="13"/>
      <c r="BM174" s="143"/>
    </row>
    <row r="175" spans="2:65" s="1" customFormat="1" ht="12" x14ac:dyDescent="0.2">
      <c r="B175" s="131"/>
      <c r="C175" s="145"/>
      <c r="D175" s="145"/>
      <c r="E175" s="146"/>
      <c r="F175" s="147" t="s">
        <v>988</v>
      </c>
      <c r="G175" s="148"/>
      <c r="H175" s="149"/>
      <c r="I175" s="150"/>
      <c r="J175" s="150"/>
      <c r="K175" s="151"/>
      <c r="L175" s="152"/>
      <c r="M175" s="153"/>
      <c r="N175" s="154"/>
      <c r="O175" s="141"/>
      <c r="P175" s="141"/>
      <c r="Q175" s="141"/>
      <c r="R175" s="141"/>
      <c r="S175" s="141"/>
      <c r="T175" s="142"/>
      <c r="AR175" s="143"/>
      <c r="AT175" s="143"/>
      <c r="AU175" s="143"/>
      <c r="AY175" s="13"/>
      <c r="BE175" s="144"/>
      <c r="BF175" s="144"/>
      <c r="BG175" s="144"/>
      <c r="BH175" s="144"/>
      <c r="BI175" s="144"/>
      <c r="BJ175" s="13"/>
      <c r="BK175" s="144"/>
      <c r="BL175" s="13"/>
      <c r="BM175" s="143"/>
    </row>
    <row r="176" spans="2:65" s="1" customFormat="1" ht="12" x14ac:dyDescent="0.2">
      <c r="B176" s="131"/>
      <c r="C176" s="145"/>
      <c r="D176" s="145"/>
      <c r="E176" s="146"/>
      <c r="F176" s="147" t="s">
        <v>989</v>
      </c>
      <c r="G176" s="148"/>
      <c r="H176" s="149"/>
      <c r="I176" s="150"/>
      <c r="J176" s="150"/>
      <c r="K176" s="151"/>
      <c r="L176" s="152"/>
      <c r="M176" s="153"/>
      <c r="N176" s="154"/>
      <c r="O176" s="141"/>
      <c r="P176" s="141"/>
      <c r="Q176" s="141"/>
      <c r="R176" s="141"/>
      <c r="S176" s="141"/>
      <c r="T176" s="142"/>
      <c r="AR176" s="143"/>
      <c r="AT176" s="143"/>
      <c r="AU176" s="143"/>
      <c r="AY176" s="13"/>
      <c r="BE176" s="144"/>
      <c r="BF176" s="144"/>
      <c r="BG176" s="144"/>
      <c r="BH176" s="144"/>
      <c r="BI176" s="144"/>
      <c r="BJ176" s="13"/>
      <c r="BK176" s="144"/>
      <c r="BL176" s="13"/>
      <c r="BM176" s="143"/>
    </row>
    <row r="177" spans="2:65" s="1" customFormat="1" ht="12" x14ac:dyDescent="0.2">
      <c r="B177" s="131"/>
      <c r="C177" s="145"/>
      <c r="D177" s="145"/>
      <c r="E177" s="146"/>
      <c r="F177" s="147" t="s">
        <v>990</v>
      </c>
      <c r="G177" s="148"/>
      <c r="H177" s="149"/>
      <c r="I177" s="150"/>
      <c r="J177" s="150"/>
      <c r="K177" s="151"/>
      <c r="L177" s="152"/>
      <c r="M177" s="153"/>
      <c r="N177" s="154"/>
      <c r="O177" s="141"/>
      <c r="P177" s="141"/>
      <c r="Q177" s="141"/>
      <c r="R177" s="141"/>
      <c r="S177" s="141"/>
      <c r="T177" s="142"/>
      <c r="AR177" s="143"/>
      <c r="AT177" s="143"/>
      <c r="AU177" s="143"/>
      <c r="AY177" s="13"/>
      <c r="BE177" s="144"/>
      <c r="BF177" s="144"/>
      <c r="BG177" s="144"/>
      <c r="BH177" s="144"/>
      <c r="BI177" s="144"/>
      <c r="BJ177" s="13"/>
      <c r="BK177" s="144"/>
      <c r="BL177" s="13"/>
      <c r="BM177" s="143"/>
    </row>
    <row r="178" spans="2:65" s="1" customFormat="1" ht="12" x14ac:dyDescent="0.2">
      <c r="B178" s="131"/>
      <c r="C178" s="145"/>
      <c r="D178" s="145"/>
      <c r="E178" s="146"/>
      <c r="F178" s="147" t="s">
        <v>991</v>
      </c>
      <c r="G178" s="148"/>
      <c r="H178" s="149"/>
      <c r="I178" s="150"/>
      <c r="J178" s="150"/>
      <c r="K178" s="151"/>
      <c r="L178" s="152"/>
      <c r="M178" s="153"/>
      <c r="N178" s="154"/>
      <c r="O178" s="141"/>
      <c r="P178" s="141"/>
      <c r="Q178" s="141"/>
      <c r="R178" s="141"/>
      <c r="S178" s="141"/>
      <c r="T178" s="142"/>
      <c r="AR178" s="143"/>
      <c r="AT178" s="143"/>
      <c r="AU178" s="143"/>
      <c r="AY178" s="13"/>
      <c r="BE178" s="144"/>
      <c r="BF178" s="144"/>
      <c r="BG178" s="144"/>
      <c r="BH178" s="144"/>
      <c r="BI178" s="144"/>
      <c r="BJ178" s="13"/>
      <c r="BK178" s="144"/>
      <c r="BL178" s="13"/>
      <c r="BM178" s="143"/>
    </row>
    <row r="179" spans="2:65" s="1" customFormat="1" ht="12" x14ac:dyDescent="0.2">
      <c r="B179" s="131"/>
      <c r="C179" s="145"/>
      <c r="D179" s="145"/>
      <c r="E179" s="146"/>
      <c r="F179" s="147" t="s">
        <v>992</v>
      </c>
      <c r="G179" s="148"/>
      <c r="H179" s="149"/>
      <c r="I179" s="150"/>
      <c r="J179" s="150"/>
      <c r="K179" s="151"/>
      <c r="L179" s="152"/>
      <c r="M179" s="153"/>
      <c r="N179" s="154"/>
      <c r="O179" s="141"/>
      <c r="P179" s="141"/>
      <c r="Q179" s="141"/>
      <c r="R179" s="141"/>
      <c r="S179" s="141"/>
      <c r="T179" s="142"/>
      <c r="AR179" s="143"/>
      <c r="AT179" s="143"/>
      <c r="AU179" s="143"/>
      <c r="AY179" s="13"/>
      <c r="BE179" s="144"/>
      <c r="BF179" s="144"/>
      <c r="BG179" s="144"/>
      <c r="BH179" s="144"/>
      <c r="BI179" s="144"/>
      <c r="BJ179" s="13"/>
      <c r="BK179" s="144"/>
      <c r="BL179" s="13"/>
      <c r="BM179" s="143"/>
    </row>
    <row r="180" spans="2:65" s="1" customFormat="1" ht="12" x14ac:dyDescent="0.2">
      <c r="B180" s="131"/>
      <c r="C180" s="145"/>
      <c r="D180" s="145"/>
      <c r="E180" s="146"/>
      <c r="F180" s="147" t="s">
        <v>993</v>
      </c>
      <c r="G180" s="148"/>
      <c r="H180" s="149"/>
      <c r="I180" s="150"/>
      <c r="J180" s="150"/>
      <c r="K180" s="151"/>
      <c r="L180" s="152"/>
      <c r="M180" s="153"/>
      <c r="N180" s="154"/>
      <c r="O180" s="141"/>
      <c r="P180" s="141"/>
      <c r="Q180" s="141"/>
      <c r="R180" s="141"/>
      <c r="S180" s="141"/>
      <c r="T180" s="142"/>
      <c r="AR180" s="143"/>
      <c r="AT180" s="143"/>
      <c r="AU180" s="143"/>
      <c r="AY180" s="13"/>
      <c r="BE180" s="144"/>
      <c r="BF180" s="144"/>
      <c r="BG180" s="144"/>
      <c r="BH180" s="144"/>
      <c r="BI180" s="144"/>
      <c r="BJ180" s="13"/>
      <c r="BK180" s="144"/>
      <c r="BL180" s="13"/>
      <c r="BM180" s="143"/>
    </row>
    <row r="181" spans="2:65" s="1" customFormat="1" ht="12" x14ac:dyDescent="0.2">
      <c r="B181" s="131"/>
      <c r="C181" s="145"/>
      <c r="D181" s="145"/>
      <c r="E181" s="146"/>
      <c r="F181" s="147" t="s">
        <v>994</v>
      </c>
      <c r="G181" s="148"/>
      <c r="H181" s="149"/>
      <c r="I181" s="150"/>
      <c r="J181" s="150"/>
      <c r="K181" s="151"/>
      <c r="L181" s="152"/>
      <c r="M181" s="153"/>
      <c r="N181" s="154"/>
      <c r="O181" s="141"/>
      <c r="P181" s="141"/>
      <c r="Q181" s="141"/>
      <c r="R181" s="141"/>
      <c r="S181" s="141"/>
      <c r="T181" s="142"/>
      <c r="AR181" s="143"/>
      <c r="AT181" s="143"/>
      <c r="AU181" s="143"/>
      <c r="AY181" s="13"/>
      <c r="BE181" s="144"/>
      <c r="BF181" s="144"/>
      <c r="BG181" s="144"/>
      <c r="BH181" s="144"/>
      <c r="BI181" s="144"/>
      <c r="BJ181" s="13"/>
      <c r="BK181" s="144"/>
      <c r="BL181" s="13"/>
      <c r="BM181" s="143"/>
    </row>
    <row r="182" spans="2:65" s="1" customFormat="1" ht="12" x14ac:dyDescent="0.2">
      <c r="B182" s="131"/>
      <c r="C182" s="145"/>
      <c r="D182" s="145"/>
      <c r="E182" s="146"/>
      <c r="F182" s="147" t="s">
        <v>995</v>
      </c>
      <c r="G182" s="148"/>
      <c r="H182" s="149"/>
      <c r="I182" s="150"/>
      <c r="J182" s="150"/>
      <c r="K182" s="151"/>
      <c r="L182" s="152"/>
      <c r="M182" s="153"/>
      <c r="N182" s="154"/>
      <c r="O182" s="141"/>
      <c r="P182" s="141"/>
      <c r="Q182" s="141"/>
      <c r="R182" s="141"/>
      <c r="S182" s="141"/>
      <c r="T182" s="142"/>
      <c r="AR182" s="143"/>
      <c r="AT182" s="143"/>
      <c r="AU182" s="143"/>
      <c r="AY182" s="13"/>
      <c r="BE182" s="144"/>
      <c r="BF182" s="144"/>
      <c r="BG182" s="144"/>
      <c r="BH182" s="144"/>
      <c r="BI182" s="144"/>
      <c r="BJ182" s="13"/>
      <c r="BK182" s="144"/>
      <c r="BL182" s="13"/>
      <c r="BM182" s="143"/>
    </row>
    <row r="183" spans="2:65" s="1" customFormat="1" ht="12" x14ac:dyDescent="0.2">
      <c r="B183" s="131"/>
      <c r="C183" s="145"/>
      <c r="D183" s="145"/>
      <c r="E183" s="146"/>
      <c r="F183" s="147" t="s">
        <v>996</v>
      </c>
      <c r="G183" s="148"/>
      <c r="H183" s="149"/>
      <c r="I183" s="150"/>
      <c r="J183" s="150"/>
      <c r="K183" s="151"/>
      <c r="L183" s="152"/>
      <c r="M183" s="153"/>
      <c r="N183" s="154"/>
      <c r="O183" s="141"/>
      <c r="P183" s="141"/>
      <c r="Q183" s="141"/>
      <c r="R183" s="141"/>
      <c r="S183" s="141"/>
      <c r="T183" s="142"/>
      <c r="AR183" s="143"/>
      <c r="AT183" s="143"/>
      <c r="AU183" s="143"/>
      <c r="AY183" s="13"/>
      <c r="BE183" s="144"/>
      <c r="BF183" s="144"/>
      <c r="BG183" s="144"/>
      <c r="BH183" s="144"/>
      <c r="BI183" s="144"/>
      <c r="BJ183" s="13"/>
      <c r="BK183" s="144"/>
      <c r="BL183" s="13"/>
      <c r="BM183" s="143"/>
    </row>
    <row r="184" spans="2:65" s="1" customFormat="1" ht="12" x14ac:dyDescent="0.2">
      <c r="B184" s="131"/>
      <c r="C184" s="145"/>
      <c r="D184" s="145"/>
      <c r="E184" s="146"/>
      <c r="F184" s="147" t="s">
        <v>997</v>
      </c>
      <c r="G184" s="148"/>
      <c r="H184" s="149"/>
      <c r="I184" s="150"/>
      <c r="J184" s="150"/>
      <c r="K184" s="151"/>
      <c r="L184" s="152"/>
      <c r="M184" s="153"/>
      <c r="N184" s="154"/>
      <c r="O184" s="141"/>
      <c r="P184" s="141"/>
      <c r="Q184" s="141"/>
      <c r="R184" s="141"/>
      <c r="S184" s="141"/>
      <c r="T184" s="142"/>
      <c r="AR184" s="143"/>
      <c r="AT184" s="143"/>
      <c r="AU184" s="143"/>
      <c r="AY184" s="13"/>
      <c r="BE184" s="144"/>
      <c r="BF184" s="144"/>
      <c r="BG184" s="144"/>
      <c r="BH184" s="144"/>
      <c r="BI184" s="144"/>
      <c r="BJ184" s="13"/>
      <c r="BK184" s="144"/>
      <c r="BL184" s="13"/>
      <c r="BM184" s="143"/>
    </row>
    <row r="185" spans="2:65" s="1" customFormat="1" ht="12" x14ac:dyDescent="0.2">
      <c r="B185" s="131"/>
      <c r="C185" s="145"/>
      <c r="D185" s="145"/>
      <c r="E185" s="146"/>
      <c r="F185" s="147" t="s">
        <v>998</v>
      </c>
      <c r="G185" s="148"/>
      <c r="H185" s="149"/>
      <c r="I185" s="150"/>
      <c r="J185" s="150"/>
      <c r="K185" s="151"/>
      <c r="L185" s="152"/>
      <c r="M185" s="153"/>
      <c r="N185" s="154"/>
      <c r="O185" s="141"/>
      <c r="P185" s="141"/>
      <c r="Q185" s="141"/>
      <c r="R185" s="141"/>
      <c r="S185" s="141"/>
      <c r="T185" s="142"/>
      <c r="AR185" s="143"/>
      <c r="AT185" s="143"/>
      <c r="AU185" s="143"/>
      <c r="AY185" s="13"/>
      <c r="BE185" s="144"/>
      <c r="BF185" s="144"/>
      <c r="BG185" s="144"/>
      <c r="BH185" s="144"/>
      <c r="BI185" s="144"/>
      <c r="BJ185" s="13"/>
      <c r="BK185" s="144"/>
      <c r="BL185" s="13"/>
      <c r="BM185" s="143"/>
    </row>
    <row r="186" spans="2:65" s="1" customFormat="1" ht="37.75" customHeight="1" x14ac:dyDescent="0.2">
      <c r="B186" s="131"/>
      <c r="C186" s="132" t="s">
        <v>277</v>
      </c>
      <c r="D186" s="132" t="s">
        <v>115</v>
      </c>
      <c r="E186" s="133" t="s">
        <v>278</v>
      </c>
      <c r="F186" s="134" t="s">
        <v>279</v>
      </c>
      <c r="G186" s="135" t="s">
        <v>118</v>
      </c>
      <c r="H186" s="136">
        <v>20</v>
      </c>
      <c r="I186" s="137"/>
      <c r="J186" s="137"/>
      <c r="K186" s="138"/>
      <c r="L186" s="25"/>
      <c r="M186" s="139" t="s">
        <v>1</v>
      </c>
      <c r="N186" s="140" t="s">
        <v>32</v>
      </c>
      <c r="O186" s="141">
        <v>5.05077</v>
      </c>
      <c r="P186" s="141">
        <f t="shared" si="9"/>
        <v>101.0154</v>
      </c>
      <c r="Q186" s="141">
        <v>8.7330000000000005E-2</v>
      </c>
      <c r="R186" s="141">
        <f t="shared" si="10"/>
        <v>1.7466000000000002</v>
      </c>
      <c r="S186" s="141">
        <v>0</v>
      </c>
      <c r="T186" s="142">
        <f t="shared" si="11"/>
        <v>0</v>
      </c>
      <c r="AR186" s="143" t="s">
        <v>119</v>
      </c>
      <c r="AT186" s="143" t="s">
        <v>115</v>
      </c>
      <c r="AU186" s="143" t="s">
        <v>111</v>
      </c>
      <c r="AY186" s="13" t="s">
        <v>112</v>
      </c>
      <c r="BE186" s="144">
        <f t="shared" si="12"/>
        <v>0</v>
      </c>
      <c r="BF186" s="144">
        <f t="shared" si="13"/>
        <v>0</v>
      </c>
      <c r="BG186" s="144">
        <f t="shared" si="14"/>
        <v>0</v>
      </c>
      <c r="BH186" s="144">
        <f t="shared" si="15"/>
        <v>0</v>
      </c>
      <c r="BI186" s="144">
        <f t="shared" si="16"/>
        <v>0</v>
      </c>
      <c r="BJ186" s="13" t="s">
        <v>111</v>
      </c>
      <c r="BK186" s="144">
        <f t="shared" si="17"/>
        <v>0</v>
      </c>
      <c r="BL186" s="13" t="s">
        <v>119</v>
      </c>
      <c r="BM186" s="143" t="s">
        <v>280</v>
      </c>
    </row>
    <row r="187" spans="2:65" s="1" customFormat="1" ht="16.5" customHeight="1" x14ac:dyDescent="0.2">
      <c r="B187" s="131"/>
      <c r="C187" s="132" t="s">
        <v>281</v>
      </c>
      <c r="D187" s="132" t="s">
        <v>115</v>
      </c>
      <c r="E187" s="133" t="s">
        <v>282</v>
      </c>
      <c r="F187" s="134" t="s">
        <v>283</v>
      </c>
      <c r="G187" s="135" t="s">
        <v>284</v>
      </c>
      <c r="H187" s="136">
        <v>3.5</v>
      </c>
      <c r="I187" s="137"/>
      <c r="J187" s="137"/>
      <c r="K187" s="138"/>
      <c r="L187" s="25"/>
      <c r="M187" s="139" t="s">
        <v>1</v>
      </c>
      <c r="N187" s="140" t="s">
        <v>32</v>
      </c>
      <c r="O187" s="141">
        <v>5.05077</v>
      </c>
      <c r="P187" s="141">
        <f t="shared" si="9"/>
        <v>17.677695</v>
      </c>
      <c r="Q187" s="141">
        <v>8.7330000000000005E-2</v>
      </c>
      <c r="R187" s="141">
        <f t="shared" si="10"/>
        <v>0.30565500000000001</v>
      </c>
      <c r="S187" s="141">
        <v>0</v>
      </c>
      <c r="T187" s="142">
        <f t="shared" si="11"/>
        <v>0</v>
      </c>
      <c r="AR187" s="143" t="s">
        <v>119</v>
      </c>
      <c r="AT187" s="143" t="s">
        <v>115</v>
      </c>
      <c r="AU187" s="143" t="s">
        <v>111</v>
      </c>
      <c r="AY187" s="13" t="s">
        <v>112</v>
      </c>
      <c r="BE187" s="144">
        <f t="shared" si="12"/>
        <v>0</v>
      </c>
      <c r="BF187" s="144">
        <f t="shared" si="13"/>
        <v>0</v>
      </c>
      <c r="BG187" s="144">
        <f t="shared" si="14"/>
        <v>0</v>
      </c>
      <c r="BH187" s="144">
        <f t="shared" si="15"/>
        <v>0</v>
      </c>
      <c r="BI187" s="144">
        <f t="shared" si="16"/>
        <v>0</v>
      </c>
      <c r="BJ187" s="13" t="s">
        <v>111</v>
      </c>
      <c r="BK187" s="144">
        <f t="shared" si="17"/>
        <v>0</v>
      </c>
      <c r="BL187" s="13" t="s">
        <v>119</v>
      </c>
      <c r="BM187" s="143" t="s">
        <v>285</v>
      </c>
    </row>
    <row r="188" spans="2:65" s="1" customFormat="1" ht="16.5" customHeight="1" x14ac:dyDescent="0.2">
      <c r="B188" s="131"/>
      <c r="C188" s="132" t="s">
        <v>286</v>
      </c>
      <c r="D188" s="132" t="s">
        <v>115</v>
      </c>
      <c r="E188" s="133" t="s">
        <v>287</v>
      </c>
      <c r="F188" s="134" t="s">
        <v>1003</v>
      </c>
      <c r="G188" s="135" t="s">
        <v>272</v>
      </c>
      <c r="H188" s="136">
        <v>1</v>
      </c>
      <c r="I188" s="137"/>
      <c r="J188" s="137"/>
      <c r="K188" s="138"/>
      <c r="L188" s="25"/>
      <c r="M188" s="139" t="s">
        <v>1</v>
      </c>
      <c r="N188" s="140" t="s">
        <v>32</v>
      </c>
      <c r="O188" s="141">
        <v>5.05077</v>
      </c>
      <c r="P188" s="141">
        <f t="shared" si="9"/>
        <v>5.05077</v>
      </c>
      <c r="Q188" s="141">
        <v>8.7330000000000005E-2</v>
      </c>
      <c r="R188" s="141">
        <f t="shared" si="10"/>
        <v>8.7330000000000005E-2</v>
      </c>
      <c r="S188" s="141">
        <v>0</v>
      </c>
      <c r="T188" s="142">
        <f t="shared" si="11"/>
        <v>0</v>
      </c>
      <c r="AR188" s="143" t="s">
        <v>119</v>
      </c>
      <c r="AT188" s="143" t="s">
        <v>115</v>
      </c>
      <c r="AU188" s="143" t="s">
        <v>111</v>
      </c>
      <c r="AY188" s="13" t="s">
        <v>112</v>
      </c>
      <c r="BE188" s="144">
        <f t="shared" si="12"/>
        <v>0</v>
      </c>
      <c r="BF188" s="144">
        <f t="shared" si="13"/>
        <v>0</v>
      </c>
      <c r="BG188" s="144">
        <f t="shared" si="14"/>
        <v>0</v>
      </c>
      <c r="BH188" s="144">
        <f t="shared" si="15"/>
        <v>0</v>
      </c>
      <c r="BI188" s="144">
        <f t="shared" si="16"/>
        <v>0</v>
      </c>
      <c r="BJ188" s="13" t="s">
        <v>111</v>
      </c>
      <c r="BK188" s="144">
        <f t="shared" si="17"/>
        <v>0</v>
      </c>
      <c r="BL188" s="13" t="s">
        <v>119</v>
      </c>
      <c r="BM188" s="143" t="s">
        <v>288</v>
      </c>
    </row>
    <row r="189" spans="2:65" s="1" customFormat="1" ht="24.15" customHeight="1" x14ac:dyDescent="0.2">
      <c r="B189" s="131"/>
      <c r="C189" s="132" t="s">
        <v>289</v>
      </c>
      <c r="D189" s="132" t="s">
        <v>115</v>
      </c>
      <c r="E189" s="133" t="s">
        <v>290</v>
      </c>
      <c r="F189" s="134" t="s">
        <v>291</v>
      </c>
      <c r="G189" s="135" t="s">
        <v>272</v>
      </c>
      <c r="H189" s="136">
        <v>1</v>
      </c>
      <c r="I189" s="137"/>
      <c r="J189" s="137"/>
      <c r="K189" s="138"/>
      <c r="L189" s="25"/>
      <c r="M189" s="139" t="s">
        <v>1</v>
      </c>
      <c r="N189" s="140" t="s">
        <v>32</v>
      </c>
      <c r="O189" s="141">
        <v>5.0510000000000002</v>
      </c>
      <c r="P189" s="141">
        <f t="shared" si="9"/>
        <v>5.0510000000000002</v>
      </c>
      <c r="Q189" s="141">
        <v>8.7330000000000005E-2</v>
      </c>
      <c r="R189" s="141">
        <f t="shared" si="10"/>
        <v>8.7330000000000005E-2</v>
      </c>
      <c r="S189" s="141">
        <v>0</v>
      </c>
      <c r="T189" s="142">
        <f t="shared" si="11"/>
        <v>0</v>
      </c>
      <c r="AR189" s="143" t="s">
        <v>119</v>
      </c>
      <c r="AT189" s="143" t="s">
        <v>115</v>
      </c>
      <c r="AU189" s="143" t="s">
        <v>111</v>
      </c>
      <c r="AY189" s="13" t="s">
        <v>112</v>
      </c>
      <c r="BE189" s="144">
        <f t="shared" si="12"/>
        <v>0</v>
      </c>
      <c r="BF189" s="144">
        <f t="shared" si="13"/>
        <v>0</v>
      </c>
      <c r="BG189" s="144">
        <f t="shared" si="14"/>
        <v>0</v>
      </c>
      <c r="BH189" s="144">
        <f t="shared" si="15"/>
        <v>0</v>
      </c>
      <c r="BI189" s="144">
        <f t="shared" si="16"/>
        <v>0</v>
      </c>
      <c r="BJ189" s="13" t="s">
        <v>111</v>
      </c>
      <c r="BK189" s="144">
        <f t="shared" si="17"/>
        <v>0</v>
      </c>
      <c r="BL189" s="13" t="s">
        <v>119</v>
      </c>
      <c r="BM189" s="143" t="s">
        <v>292</v>
      </c>
    </row>
    <row r="190" spans="2:65" s="1" customFormat="1" ht="12" x14ac:dyDescent="0.2">
      <c r="B190" s="131"/>
      <c r="C190" s="145"/>
      <c r="D190" s="145"/>
      <c r="E190" s="146"/>
      <c r="F190" s="147" t="s">
        <v>293</v>
      </c>
      <c r="G190" s="148"/>
      <c r="H190" s="149"/>
      <c r="I190" s="150"/>
      <c r="J190" s="150"/>
      <c r="K190" s="151"/>
      <c r="L190" s="152"/>
      <c r="M190" s="153" t="s">
        <v>1</v>
      </c>
      <c r="N190" s="154" t="s">
        <v>32</v>
      </c>
      <c r="O190" s="141">
        <v>0</v>
      </c>
      <c r="P190" s="141">
        <f t="shared" si="9"/>
        <v>0</v>
      </c>
      <c r="Q190" s="141">
        <v>0.20499999999999999</v>
      </c>
      <c r="R190" s="141">
        <f t="shared" si="10"/>
        <v>0</v>
      </c>
      <c r="S190" s="141">
        <v>0</v>
      </c>
      <c r="T190" s="142">
        <f t="shared" si="11"/>
        <v>0</v>
      </c>
      <c r="AR190" s="143" t="s">
        <v>124</v>
      </c>
      <c r="AT190" s="143" t="s">
        <v>121</v>
      </c>
      <c r="AU190" s="143" t="s">
        <v>111</v>
      </c>
      <c r="AY190" s="13" t="s">
        <v>112</v>
      </c>
      <c r="BE190" s="144">
        <f t="shared" si="12"/>
        <v>0</v>
      </c>
      <c r="BF190" s="144">
        <f t="shared" si="13"/>
        <v>0</v>
      </c>
      <c r="BG190" s="144">
        <f t="shared" si="14"/>
        <v>0</v>
      </c>
      <c r="BH190" s="144">
        <f t="shared" si="15"/>
        <v>0</v>
      </c>
      <c r="BI190" s="144">
        <f t="shared" si="16"/>
        <v>0</v>
      </c>
      <c r="BJ190" s="13" t="s">
        <v>111</v>
      </c>
      <c r="BK190" s="144">
        <f t="shared" si="17"/>
        <v>0</v>
      </c>
      <c r="BL190" s="13" t="s">
        <v>119</v>
      </c>
      <c r="BM190" s="143" t="s">
        <v>294</v>
      </c>
    </row>
    <row r="191" spans="2:65" s="1" customFormat="1" ht="12" x14ac:dyDescent="0.2">
      <c r="B191" s="131"/>
      <c r="C191" s="145"/>
      <c r="D191" s="145"/>
      <c r="E191" s="146"/>
      <c r="F191" s="147" t="s">
        <v>295</v>
      </c>
      <c r="G191" s="148"/>
      <c r="H191" s="149"/>
      <c r="I191" s="150"/>
      <c r="J191" s="150"/>
      <c r="K191" s="151"/>
      <c r="L191" s="152"/>
      <c r="M191" s="153" t="s">
        <v>1</v>
      </c>
      <c r="N191" s="154" t="s">
        <v>32</v>
      </c>
      <c r="O191" s="141">
        <v>0</v>
      </c>
      <c r="P191" s="141">
        <f t="shared" si="9"/>
        <v>0</v>
      </c>
      <c r="Q191" s="141">
        <v>0.20499999999999999</v>
      </c>
      <c r="R191" s="141">
        <f t="shared" si="10"/>
        <v>0</v>
      </c>
      <c r="S191" s="141">
        <v>0</v>
      </c>
      <c r="T191" s="142">
        <f t="shared" si="11"/>
        <v>0</v>
      </c>
      <c r="AR191" s="143" t="s">
        <v>124</v>
      </c>
      <c r="AT191" s="143" t="s">
        <v>121</v>
      </c>
      <c r="AU191" s="143" t="s">
        <v>111</v>
      </c>
      <c r="AY191" s="13" t="s">
        <v>112</v>
      </c>
      <c r="BE191" s="144">
        <f t="shared" si="12"/>
        <v>0</v>
      </c>
      <c r="BF191" s="144">
        <f t="shared" si="13"/>
        <v>0</v>
      </c>
      <c r="BG191" s="144">
        <f t="shared" si="14"/>
        <v>0</v>
      </c>
      <c r="BH191" s="144">
        <f t="shared" si="15"/>
        <v>0</v>
      </c>
      <c r="BI191" s="144">
        <f t="shared" si="16"/>
        <v>0</v>
      </c>
      <c r="BJ191" s="13" t="s">
        <v>111</v>
      </c>
      <c r="BK191" s="144">
        <f t="shared" si="17"/>
        <v>0</v>
      </c>
      <c r="BL191" s="13" t="s">
        <v>119</v>
      </c>
      <c r="BM191" s="143" t="s">
        <v>296</v>
      </c>
    </row>
    <row r="192" spans="2:65" s="1" customFormat="1" ht="12" x14ac:dyDescent="0.2">
      <c r="B192" s="131"/>
      <c r="C192" s="145"/>
      <c r="D192" s="145"/>
      <c r="E192" s="146"/>
      <c r="F192" s="147" t="s">
        <v>297</v>
      </c>
      <c r="G192" s="148"/>
      <c r="H192" s="149"/>
      <c r="I192" s="150"/>
      <c r="J192" s="150"/>
      <c r="K192" s="151"/>
      <c r="L192" s="152"/>
      <c r="M192" s="153" t="s">
        <v>1</v>
      </c>
      <c r="N192" s="154" t="s">
        <v>32</v>
      </c>
      <c r="O192" s="141">
        <v>0</v>
      </c>
      <c r="P192" s="141">
        <f t="shared" si="9"/>
        <v>0</v>
      </c>
      <c r="Q192" s="141">
        <v>0.20499999999999999</v>
      </c>
      <c r="R192" s="141">
        <f t="shared" si="10"/>
        <v>0</v>
      </c>
      <c r="S192" s="141">
        <v>0</v>
      </c>
      <c r="T192" s="142">
        <f t="shared" si="11"/>
        <v>0</v>
      </c>
      <c r="AR192" s="143" t="s">
        <v>124</v>
      </c>
      <c r="AT192" s="143" t="s">
        <v>121</v>
      </c>
      <c r="AU192" s="143" t="s">
        <v>111</v>
      </c>
      <c r="AY192" s="13" t="s">
        <v>112</v>
      </c>
      <c r="BE192" s="144">
        <f t="shared" si="12"/>
        <v>0</v>
      </c>
      <c r="BF192" s="144">
        <f t="shared" si="13"/>
        <v>0</v>
      </c>
      <c r="BG192" s="144">
        <f t="shared" si="14"/>
        <v>0</v>
      </c>
      <c r="BH192" s="144">
        <f t="shared" si="15"/>
        <v>0</v>
      </c>
      <c r="BI192" s="144">
        <f t="shared" si="16"/>
        <v>0</v>
      </c>
      <c r="BJ192" s="13" t="s">
        <v>111</v>
      </c>
      <c r="BK192" s="144">
        <f t="shared" si="17"/>
        <v>0</v>
      </c>
      <c r="BL192" s="13" t="s">
        <v>119</v>
      </c>
      <c r="BM192" s="143" t="s">
        <v>298</v>
      </c>
    </row>
    <row r="193" spans="2:65" s="1" customFormat="1" ht="12" x14ac:dyDescent="0.2">
      <c r="B193" s="131"/>
      <c r="C193" s="145"/>
      <c r="D193" s="145"/>
      <c r="E193" s="146"/>
      <c r="F193" s="147" t="s">
        <v>299</v>
      </c>
      <c r="G193" s="148"/>
      <c r="H193" s="149"/>
      <c r="I193" s="150"/>
      <c r="J193" s="150"/>
      <c r="K193" s="151"/>
      <c r="L193" s="152"/>
      <c r="M193" s="153" t="s">
        <v>1</v>
      </c>
      <c r="N193" s="154" t="s">
        <v>32</v>
      </c>
      <c r="O193" s="141">
        <v>0</v>
      </c>
      <c r="P193" s="141">
        <f t="shared" si="9"/>
        <v>0</v>
      </c>
      <c r="Q193" s="141">
        <v>0.20499999999999999</v>
      </c>
      <c r="R193" s="141">
        <f t="shared" si="10"/>
        <v>0</v>
      </c>
      <c r="S193" s="141">
        <v>0</v>
      </c>
      <c r="T193" s="142">
        <f t="shared" si="11"/>
        <v>0</v>
      </c>
      <c r="AR193" s="143" t="s">
        <v>124</v>
      </c>
      <c r="AT193" s="143" t="s">
        <v>121</v>
      </c>
      <c r="AU193" s="143" t="s">
        <v>111</v>
      </c>
      <c r="AY193" s="13" t="s">
        <v>112</v>
      </c>
      <c r="BE193" s="144">
        <f t="shared" si="12"/>
        <v>0</v>
      </c>
      <c r="BF193" s="144">
        <f t="shared" si="13"/>
        <v>0</v>
      </c>
      <c r="BG193" s="144">
        <f t="shared" si="14"/>
        <v>0</v>
      </c>
      <c r="BH193" s="144">
        <f t="shared" si="15"/>
        <v>0</v>
      </c>
      <c r="BI193" s="144">
        <f t="shared" si="16"/>
        <v>0</v>
      </c>
      <c r="BJ193" s="13" t="s">
        <v>111</v>
      </c>
      <c r="BK193" s="144">
        <f t="shared" si="17"/>
        <v>0</v>
      </c>
      <c r="BL193" s="13" t="s">
        <v>119</v>
      </c>
      <c r="BM193" s="143" t="s">
        <v>300</v>
      </c>
    </row>
    <row r="194" spans="2:65" s="1" customFormat="1" ht="24.15" customHeight="1" x14ac:dyDescent="0.2">
      <c r="B194" s="131"/>
      <c r="C194" s="132" t="s">
        <v>301</v>
      </c>
      <c r="D194" s="132" t="s">
        <v>115</v>
      </c>
      <c r="E194" s="133" t="s">
        <v>302</v>
      </c>
      <c r="F194" s="134" t="s">
        <v>303</v>
      </c>
      <c r="G194" s="135" t="s">
        <v>224</v>
      </c>
      <c r="H194" s="136">
        <v>255.179</v>
      </c>
      <c r="I194" s="137"/>
      <c r="J194" s="137"/>
      <c r="K194" s="138"/>
      <c r="L194" s="25"/>
      <c r="M194" s="139" t="s">
        <v>1</v>
      </c>
      <c r="N194" s="140" t="s">
        <v>32</v>
      </c>
      <c r="O194" s="141">
        <v>0</v>
      </c>
      <c r="P194" s="141">
        <f t="shared" si="9"/>
        <v>0</v>
      </c>
      <c r="Q194" s="141">
        <v>0</v>
      </c>
      <c r="R194" s="141">
        <f t="shared" si="10"/>
        <v>0</v>
      </c>
      <c r="S194" s="141">
        <v>0</v>
      </c>
      <c r="T194" s="142">
        <f t="shared" si="11"/>
        <v>0</v>
      </c>
      <c r="AR194" s="143" t="s">
        <v>119</v>
      </c>
      <c r="AT194" s="143" t="s">
        <v>115</v>
      </c>
      <c r="AU194" s="143" t="s">
        <v>111</v>
      </c>
      <c r="AY194" s="13" t="s">
        <v>112</v>
      </c>
      <c r="BE194" s="144">
        <f t="shared" si="12"/>
        <v>0</v>
      </c>
      <c r="BF194" s="144">
        <f t="shared" si="13"/>
        <v>0</v>
      </c>
      <c r="BG194" s="144">
        <f t="shared" si="14"/>
        <v>0</v>
      </c>
      <c r="BH194" s="144">
        <f t="shared" si="15"/>
        <v>0</v>
      </c>
      <c r="BI194" s="144">
        <f t="shared" si="16"/>
        <v>0</v>
      </c>
      <c r="BJ194" s="13" t="s">
        <v>111</v>
      </c>
      <c r="BK194" s="144">
        <f t="shared" si="17"/>
        <v>0</v>
      </c>
      <c r="BL194" s="13" t="s">
        <v>119</v>
      </c>
      <c r="BM194" s="143" t="s">
        <v>304</v>
      </c>
    </row>
    <row r="195" spans="2:65" s="11" customFormat="1" ht="22.75" customHeight="1" x14ac:dyDescent="0.25">
      <c r="B195" s="120"/>
      <c r="D195" s="121" t="s">
        <v>65</v>
      </c>
      <c r="E195" s="129" t="s">
        <v>305</v>
      </c>
      <c r="F195" s="129" t="s">
        <v>306</v>
      </c>
      <c r="J195" s="130"/>
      <c r="L195" s="120"/>
      <c r="M195" s="124"/>
      <c r="P195" s="125">
        <f>SUM(P196:P250)</f>
        <v>284.42556000000002</v>
      </c>
      <c r="R195" s="125">
        <f>SUM(R196:R250)</f>
        <v>4.3625500699999993</v>
      </c>
      <c r="T195" s="126">
        <f>SUM(T196:T250)</f>
        <v>5.9001999999999999</v>
      </c>
      <c r="AR195" s="121" t="s">
        <v>111</v>
      </c>
      <c r="AT195" s="127" t="s">
        <v>65</v>
      </c>
      <c r="AU195" s="127" t="s">
        <v>73</v>
      </c>
      <c r="AY195" s="121" t="s">
        <v>112</v>
      </c>
      <c r="BK195" s="128">
        <f>SUM(BK196:BK250)</f>
        <v>0</v>
      </c>
    </row>
    <row r="196" spans="2:65" s="1" customFormat="1" ht="16.5" customHeight="1" x14ac:dyDescent="0.2">
      <c r="B196" s="131"/>
      <c r="C196" s="132" t="s">
        <v>307</v>
      </c>
      <c r="D196" s="132" t="s">
        <v>115</v>
      </c>
      <c r="E196" s="133" t="s">
        <v>308</v>
      </c>
      <c r="F196" s="134" t="s">
        <v>309</v>
      </c>
      <c r="G196" s="135" t="s">
        <v>244</v>
      </c>
      <c r="H196" s="136">
        <v>1</v>
      </c>
      <c r="I196" s="137"/>
      <c r="J196" s="137"/>
      <c r="K196" s="138"/>
      <c r="L196" s="25"/>
      <c r="M196" s="139" t="s">
        <v>1</v>
      </c>
      <c r="N196" s="140" t="s">
        <v>32</v>
      </c>
      <c r="O196" s="141">
        <v>5.2729999999999997</v>
      </c>
      <c r="P196" s="141">
        <f t="shared" ref="P196:P227" si="27">O196*H196</f>
        <v>5.2729999999999997</v>
      </c>
      <c r="Q196" s="141">
        <v>0</v>
      </c>
      <c r="R196" s="141">
        <f t="shared" ref="R196:R227" si="28">Q196*H196</f>
        <v>0</v>
      </c>
      <c r="S196" s="141">
        <v>2.8540999999999999</v>
      </c>
      <c r="T196" s="142">
        <f t="shared" ref="T196:T227" si="29">S196*H196</f>
        <v>2.8540999999999999</v>
      </c>
      <c r="AR196" s="143" t="s">
        <v>119</v>
      </c>
      <c r="AT196" s="143" t="s">
        <v>115</v>
      </c>
      <c r="AU196" s="143" t="s">
        <v>111</v>
      </c>
      <c r="AY196" s="13" t="s">
        <v>112</v>
      </c>
      <c r="BE196" s="144">
        <f t="shared" ref="BE196:BE227" si="30">IF(N196="základná",J196,0)</f>
        <v>0</v>
      </c>
      <c r="BF196" s="144">
        <f t="shared" ref="BF196:BF227" si="31">IF(N196="znížená",J196,0)</f>
        <v>0</v>
      </c>
      <c r="BG196" s="144">
        <f t="shared" ref="BG196:BG227" si="32">IF(N196="zákl. prenesená",J196,0)</f>
        <v>0</v>
      </c>
      <c r="BH196" s="144">
        <f t="shared" ref="BH196:BH227" si="33">IF(N196="zníž. prenesená",J196,0)</f>
        <v>0</v>
      </c>
      <c r="BI196" s="144">
        <f t="shared" ref="BI196:BI227" si="34">IF(N196="nulová",J196,0)</f>
        <v>0</v>
      </c>
      <c r="BJ196" s="13" t="s">
        <v>111</v>
      </c>
      <c r="BK196" s="144">
        <f t="shared" ref="BK196:BK227" si="35">ROUND(I196*H196,2)</f>
        <v>0</v>
      </c>
      <c r="BL196" s="13" t="s">
        <v>119</v>
      </c>
      <c r="BM196" s="143" t="s">
        <v>310</v>
      </c>
    </row>
    <row r="197" spans="2:65" s="1" customFormat="1" ht="33" customHeight="1" x14ac:dyDescent="0.2">
      <c r="B197" s="131"/>
      <c r="C197" s="132" t="s">
        <v>311</v>
      </c>
      <c r="D197" s="132" t="s">
        <v>115</v>
      </c>
      <c r="E197" s="133" t="s">
        <v>312</v>
      </c>
      <c r="F197" s="134" t="s">
        <v>313</v>
      </c>
      <c r="G197" s="135" t="s">
        <v>231</v>
      </c>
      <c r="H197" s="136">
        <v>2</v>
      </c>
      <c r="I197" s="137"/>
      <c r="J197" s="137"/>
      <c r="K197" s="138"/>
      <c r="L197" s="25"/>
      <c r="M197" s="139" t="s">
        <v>1</v>
      </c>
      <c r="N197" s="140" t="s">
        <v>32</v>
      </c>
      <c r="O197" s="141">
        <v>1.097</v>
      </c>
      <c r="P197" s="141">
        <f t="shared" si="27"/>
        <v>2.194</v>
      </c>
      <c r="Q197" s="141">
        <v>0</v>
      </c>
      <c r="R197" s="141">
        <f t="shared" si="28"/>
        <v>0</v>
      </c>
      <c r="S197" s="141">
        <v>0</v>
      </c>
      <c r="T197" s="142">
        <f t="shared" si="29"/>
        <v>0</v>
      </c>
      <c r="AR197" s="143" t="s">
        <v>119</v>
      </c>
      <c r="AT197" s="143" t="s">
        <v>115</v>
      </c>
      <c r="AU197" s="143" t="s">
        <v>111</v>
      </c>
      <c r="AY197" s="13" t="s">
        <v>112</v>
      </c>
      <c r="BE197" s="144">
        <f t="shared" si="30"/>
        <v>0</v>
      </c>
      <c r="BF197" s="144">
        <f t="shared" si="31"/>
        <v>0</v>
      </c>
      <c r="BG197" s="144">
        <f t="shared" si="32"/>
        <v>0</v>
      </c>
      <c r="BH197" s="144">
        <f t="shared" si="33"/>
        <v>0</v>
      </c>
      <c r="BI197" s="144">
        <f t="shared" si="34"/>
        <v>0</v>
      </c>
      <c r="BJ197" s="13" t="s">
        <v>111</v>
      </c>
      <c r="BK197" s="144">
        <f t="shared" si="35"/>
        <v>0</v>
      </c>
      <c r="BL197" s="13" t="s">
        <v>119</v>
      </c>
      <c r="BM197" s="143" t="s">
        <v>314</v>
      </c>
    </row>
    <row r="198" spans="2:65" s="1" customFormat="1" ht="33" customHeight="1" x14ac:dyDescent="0.2">
      <c r="B198" s="131"/>
      <c r="C198" s="132" t="s">
        <v>315</v>
      </c>
      <c r="D198" s="132" t="s">
        <v>115</v>
      </c>
      <c r="E198" s="133" t="s">
        <v>316</v>
      </c>
      <c r="F198" s="134" t="s">
        <v>317</v>
      </c>
      <c r="G198" s="135" t="s">
        <v>231</v>
      </c>
      <c r="H198" s="136">
        <v>2</v>
      </c>
      <c r="I198" s="137"/>
      <c r="J198" s="137"/>
      <c r="K198" s="138"/>
      <c r="L198" s="25"/>
      <c r="M198" s="139" t="s">
        <v>1</v>
      </c>
      <c r="N198" s="140" t="s">
        <v>32</v>
      </c>
      <c r="O198" s="141">
        <v>0.378</v>
      </c>
      <c r="P198" s="141">
        <f t="shared" si="27"/>
        <v>0.75600000000000001</v>
      </c>
      <c r="Q198" s="141">
        <v>0</v>
      </c>
      <c r="R198" s="141">
        <f t="shared" si="28"/>
        <v>0</v>
      </c>
      <c r="S198" s="141">
        <v>0</v>
      </c>
      <c r="T198" s="142">
        <f t="shared" si="29"/>
        <v>0</v>
      </c>
      <c r="AR198" s="143" t="s">
        <v>119</v>
      </c>
      <c r="AT198" s="143" t="s">
        <v>115</v>
      </c>
      <c r="AU198" s="143" t="s">
        <v>111</v>
      </c>
      <c r="AY198" s="13" t="s">
        <v>112</v>
      </c>
      <c r="BE198" s="144">
        <f t="shared" si="30"/>
        <v>0</v>
      </c>
      <c r="BF198" s="144">
        <f t="shared" si="31"/>
        <v>0</v>
      </c>
      <c r="BG198" s="144">
        <f t="shared" si="32"/>
        <v>0</v>
      </c>
      <c r="BH198" s="144">
        <f t="shared" si="33"/>
        <v>0</v>
      </c>
      <c r="BI198" s="144">
        <f t="shared" si="34"/>
        <v>0</v>
      </c>
      <c r="BJ198" s="13" t="s">
        <v>111</v>
      </c>
      <c r="BK198" s="144">
        <f t="shared" si="35"/>
        <v>0</v>
      </c>
      <c r="BL198" s="13" t="s">
        <v>119</v>
      </c>
      <c r="BM198" s="143" t="s">
        <v>318</v>
      </c>
    </row>
    <row r="199" spans="2:65" s="1" customFormat="1" ht="16.5" customHeight="1" x14ac:dyDescent="0.2">
      <c r="B199" s="131"/>
      <c r="C199" s="132" t="s">
        <v>319</v>
      </c>
      <c r="D199" s="132" t="s">
        <v>115</v>
      </c>
      <c r="E199" s="133" t="s">
        <v>320</v>
      </c>
      <c r="F199" s="134" t="s">
        <v>321</v>
      </c>
      <c r="G199" s="135" t="s">
        <v>231</v>
      </c>
      <c r="H199" s="136">
        <v>1</v>
      </c>
      <c r="I199" s="137"/>
      <c r="J199" s="137"/>
      <c r="K199" s="138"/>
      <c r="L199" s="25"/>
      <c r="M199" s="139" t="s">
        <v>1</v>
      </c>
      <c r="N199" s="140" t="s">
        <v>32</v>
      </c>
      <c r="O199" s="141">
        <v>5.2729999999999997</v>
      </c>
      <c r="P199" s="141">
        <f t="shared" si="27"/>
        <v>5.2729999999999997</v>
      </c>
      <c r="Q199" s="141">
        <v>0</v>
      </c>
      <c r="R199" s="141">
        <f t="shared" si="28"/>
        <v>0</v>
      </c>
      <c r="S199" s="141">
        <v>2.8540999999999999</v>
      </c>
      <c r="T199" s="142">
        <f t="shared" si="29"/>
        <v>2.8540999999999999</v>
      </c>
      <c r="AR199" s="143" t="s">
        <v>119</v>
      </c>
      <c r="AT199" s="143" t="s">
        <v>115</v>
      </c>
      <c r="AU199" s="143" t="s">
        <v>111</v>
      </c>
      <c r="AY199" s="13" t="s">
        <v>112</v>
      </c>
      <c r="BE199" s="144">
        <f t="shared" si="30"/>
        <v>0</v>
      </c>
      <c r="BF199" s="144">
        <f t="shared" si="31"/>
        <v>0</v>
      </c>
      <c r="BG199" s="144">
        <f t="shared" si="32"/>
        <v>0</v>
      </c>
      <c r="BH199" s="144">
        <f t="shared" si="33"/>
        <v>0</v>
      </c>
      <c r="BI199" s="144">
        <f t="shared" si="34"/>
        <v>0</v>
      </c>
      <c r="BJ199" s="13" t="s">
        <v>111</v>
      </c>
      <c r="BK199" s="144">
        <f t="shared" si="35"/>
        <v>0</v>
      </c>
      <c r="BL199" s="13" t="s">
        <v>119</v>
      </c>
      <c r="BM199" s="143" t="s">
        <v>322</v>
      </c>
    </row>
    <row r="200" spans="2:65" s="1" customFormat="1" ht="24.15" customHeight="1" x14ac:dyDescent="0.2">
      <c r="B200" s="131"/>
      <c r="C200" s="132" t="s">
        <v>323</v>
      </c>
      <c r="D200" s="132" t="s">
        <v>115</v>
      </c>
      <c r="E200" s="133" t="s">
        <v>324</v>
      </c>
      <c r="F200" s="134" t="s">
        <v>325</v>
      </c>
      <c r="G200" s="135" t="s">
        <v>231</v>
      </c>
      <c r="H200" s="136">
        <v>8</v>
      </c>
      <c r="I200" s="137"/>
      <c r="J200" s="137"/>
      <c r="K200" s="138"/>
      <c r="L200" s="25"/>
      <c r="M200" s="139" t="s">
        <v>1</v>
      </c>
      <c r="N200" s="140" t="s">
        <v>32</v>
      </c>
      <c r="O200" s="141">
        <v>0.51114999999999999</v>
      </c>
      <c r="P200" s="141">
        <f t="shared" si="27"/>
        <v>4.0891999999999999</v>
      </c>
      <c r="Q200" s="141">
        <v>7.3999999999999996E-5</v>
      </c>
      <c r="R200" s="141">
        <f t="shared" si="28"/>
        <v>5.9199999999999997E-4</v>
      </c>
      <c r="S200" s="141">
        <v>2.4E-2</v>
      </c>
      <c r="T200" s="142">
        <f t="shared" si="29"/>
        <v>0.192</v>
      </c>
      <c r="AR200" s="143" t="s">
        <v>119</v>
      </c>
      <c r="AT200" s="143" t="s">
        <v>115</v>
      </c>
      <c r="AU200" s="143" t="s">
        <v>111</v>
      </c>
      <c r="AY200" s="13" t="s">
        <v>112</v>
      </c>
      <c r="BE200" s="144">
        <f t="shared" si="30"/>
        <v>0</v>
      </c>
      <c r="BF200" s="144">
        <f t="shared" si="31"/>
        <v>0</v>
      </c>
      <c r="BG200" s="144">
        <f t="shared" si="32"/>
        <v>0</v>
      </c>
      <c r="BH200" s="144">
        <f t="shared" si="33"/>
        <v>0</v>
      </c>
      <c r="BI200" s="144">
        <f t="shared" si="34"/>
        <v>0</v>
      </c>
      <c r="BJ200" s="13" t="s">
        <v>111</v>
      </c>
      <c r="BK200" s="144">
        <f t="shared" si="35"/>
        <v>0</v>
      </c>
      <c r="BL200" s="13" t="s">
        <v>119</v>
      </c>
      <c r="BM200" s="143" t="s">
        <v>326</v>
      </c>
    </row>
    <row r="201" spans="2:65" s="1" customFormat="1" ht="16.5" customHeight="1" x14ac:dyDescent="0.2">
      <c r="B201" s="131"/>
      <c r="C201" s="132" t="s">
        <v>327</v>
      </c>
      <c r="D201" s="132" t="s">
        <v>115</v>
      </c>
      <c r="E201" s="133" t="s">
        <v>328</v>
      </c>
      <c r="F201" s="134" t="s">
        <v>329</v>
      </c>
      <c r="G201" s="135" t="s">
        <v>231</v>
      </c>
      <c r="H201" s="136">
        <v>1</v>
      </c>
      <c r="I201" s="137"/>
      <c r="J201" s="137"/>
      <c r="K201" s="138"/>
      <c r="L201" s="25"/>
      <c r="M201" s="139" t="s">
        <v>1</v>
      </c>
      <c r="N201" s="140" t="s">
        <v>32</v>
      </c>
      <c r="O201" s="141">
        <v>1.8842099999999999</v>
      </c>
      <c r="P201" s="141">
        <f t="shared" si="27"/>
        <v>1.8842099999999999</v>
      </c>
      <c r="Q201" s="141">
        <v>0</v>
      </c>
      <c r="R201" s="141">
        <f t="shared" si="28"/>
        <v>0</v>
      </c>
      <c r="S201" s="141">
        <v>0</v>
      </c>
      <c r="T201" s="142">
        <f t="shared" si="29"/>
        <v>0</v>
      </c>
      <c r="AR201" s="143" t="s">
        <v>119</v>
      </c>
      <c r="AT201" s="143" t="s">
        <v>115</v>
      </c>
      <c r="AU201" s="143" t="s">
        <v>111</v>
      </c>
      <c r="AY201" s="13" t="s">
        <v>112</v>
      </c>
      <c r="BE201" s="144">
        <f t="shared" si="30"/>
        <v>0</v>
      </c>
      <c r="BF201" s="144">
        <f t="shared" si="31"/>
        <v>0</v>
      </c>
      <c r="BG201" s="144">
        <f t="shared" si="32"/>
        <v>0</v>
      </c>
      <c r="BH201" s="144">
        <f t="shared" si="33"/>
        <v>0</v>
      </c>
      <c r="BI201" s="144">
        <f t="shared" si="34"/>
        <v>0</v>
      </c>
      <c r="BJ201" s="13" t="s">
        <v>111</v>
      </c>
      <c r="BK201" s="144">
        <f t="shared" si="35"/>
        <v>0</v>
      </c>
      <c r="BL201" s="13" t="s">
        <v>119</v>
      </c>
      <c r="BM201" s="143" t="s">
        <v>330</v>
      </c>
    </row>
    <row r="202" spans="2:65" s="1" customFormat="1" ht="37.75" customHeight="1" x14ac:dyDescent="0.2">
      <c r="B202" s="131"/>
      <c r="C202" s="145" t="s">
        <v>331</v>
      </c>
      <c r="D202" s="145" t="s">
        <v>121</v>
      </c>
      <c r="E202" s="146" t="s">
        <v>332</v>
      </c>
      <c r="F202" s="147" t="s">
        <v>333</v>
      </c>
      <c r="G202" s="148" t="s">
        <v>231</v>
      </c>
      <c r="H202" s="149">
        <v>1</v>
      </c>
      <c r="I202" s="150"/>
      <c r="J202" s="150"/>
      <c r="K202" s="151"/>
      <c r="L202" s="152"/>
      <c r="M202" s="153" t="s">
        <v>1</v>
      </c>
      <c r="N202" s="154" t="s">
        <v>32</v>
      </c>
      <c r="O202" s="141">
        <v>0</v>
      </c>
      <c r="P202" s="141">
        <f t="shared" si="27"/>
        <v>0</v>
      </c>
      <c r="Q202" s="141">
        <v>2.0899999999999998E-2</v>
      </c>
      <c r="R202" s="141">
        <f t="shared" si="28"/>
        <v>2.0899999999999998E-2</v>
      </c>
      <c r="S202" s="141">
        <v>0</v>
      </c>
      <c r="T202" s="142">
        <f t="shared" si="29"/>
        <v>0</v>
      </c>
      <c r="AR202" s="143" t="s">
        <v>124</v>
      </c>
      <c r="AT202" s="143" t="s">
        <v>121</v>
      </c>
      <c r="AU202" s="143" t="s">
        <v>111</v>
      </c>
      <c r="AY202" s="13" t="s">
        <v>112</v>
      </c>
      <c r="BE202" s="144">
        <f t="shared" si="30"/>
        <v>0</v>
      </c>
      <c r="BF202" s="144">
        <f t="shared" si="31"/>
        <v>0</v>
      </c>
      <c r="BG202" s="144">
        <f t="shared" si="32"/>
        <v>0</v>
      </c>
      <c r="BH202" s="144">
        <f t="shared" si="33"/>
        <v>0</v>
      </c>
      <c r="BI202" s="144">
        <f t="shared" si="34"/>
        <v>0</v>
      </c>
      <c r="BJ202" s="13" t="s">
        <v>111</v>
      </c>
      <c r="BK202" s="144">
        <f t="shared" si="35"/>
        <v>0</v>
      </c>
      <c r="BL202" s="13" t="s">
        <v>119</v>
      </c>
      <c r="BM202" s="143" t="s">
        <v>334</v>
      </c>
    </row>
    <row r="203" spans="2:65" s="1" customFormat="1" ht="24.15" customHeight="1" x14ac:dyDescent="0.2">
      <c r="B203" s="131"/>
      <c r="C203" s="145" t="s">
        <v>335</v>
      </c>
      <c r="D203" s="145" t="s">
        <v>121</v>
      </c>
      <c r="E203" s="146" t="s">
        <v>336</v>
      </c>
      <c r="F203" s="147" t="s">
        <v>337</v>
      </c>
      <c r="G203" s="148" t="s">
        <v>231</v>
      </c>
      <c r="H203" s="149">
        <v>1</v>
      </c>
      <c r="I203" s="150"/>
      <c r="J203" s="150"/>
      <c r="K203" s="151"/>
      <c r="L203" s="152"/>
      <c r="M203" s="153" t="s">
        <v>1</v>
      </c>
      <c r="N203" s="154" t="s">
        <v>32</v>
      </c>
      <c r="O203" s="141">
        <v>0</v>
      </c>
      <c r="P203" s="141">
        <f t="shared" si="27"/>
        <v>0</v>
      </c>
      <c r="Q203" s="141">
        <v>2.0899999999999998E-2</v>
      </c>
      <c r="R203" s="141">
        <f t="shared" si="28"/>
        <v>2.0899999999999998E-2</v>
      </c>
      <c r="S203" s="141">
        <v>0</v>
      </c>
      <c r="T203" s="142">
        <f t="shared" si="29"/>
        <v>0</v>
      </c>
      <c r="AR203" s="143" t="s">
        <v>124</v>
      </c>
      <c r="AT203" s="143" t="s">
        <v>121</v>
      </c>
      <c r="AU203" s="143" t="s">
        <v>111</v>
      </c>
      <c r="AY203" s="13" t="s">
        <v>112</v>
      </c>
      <c r="BE203" s="144">
        <f t="shared" si="30"/>
        <v>0</v>
      </c>
      <c r="BF203" s="144">
        <f t="shared" si="31"/>
        <v>0</v>
      </c>
      <c r="BG203" s="144">
        <f t="shared" si="32"/>
        <v>0</v>
      </c>
      <c r="BH203" s="144">
        <f t="shared" si="33"/>
        <v>0</v>
      </c>
      <c r="BI203" s="144">
        <f t="shared" si="34"/>
        <v>0</v>
      </c>
      <c r="BJ203" s="13" t="s">
        <v>111</v>
      </c>
      <c r="BK203" s="144">
        <f t="shared" si="35"/>
        <v>0</v>
      </c>
      <c r="BL203" s="13" t="s">
        <v>119</v>
      </c>
      <c r="BM203" s="143" t="s">
        <v>338</v>
      </c>
    </row>
    <row r="204" spans="2:65" s="1" customFormat="1" ht="33" customHeight="1" x14ac:dyDescent="0.2">
      <c r="B204" s="131"/>
      <c r="C204" s="132" t="s">
        <v>339</v>
      </c>
      <c r="D204" s="132" t="s">
        <v>115</v>
      </c>
      <c r="E204" s="133" t="s">
        <v>340</v>
      </c>
      <c r="F204" s="134" t="s">
        <v>341</v>
      </c>
      <c r="G204" s="135" t="s">
        <v>231</v>
      </c>
      <c r="H204" s="136">
        <v>1</v>
      </c>
      <c r="I204" s="137"/>
      <c r="J204" s="137"/>
      <c r="K204" s="138"/>
      <c r="L204" s="25"/>
      <c r="M204" s="139" t="s">
        <v>1</v>
      </c>
      <c r="N204" s="140" t="s">
        <v>32</v>
      </c>
      <c r="O204" s="141">
        <v>6.9907899999999996</v>
      </c>
      <c r="P204" s="141">
        <f t="shared" si="27"/>
        <v>6.9907899999999996</v>
      </c>
      <c r="Q204" s="141">
        <v>0</v>
      </c>
      <c r="R204" s="141">
        <f t="shared" si="28"/>
        <v>0</v>
      </c>
      <c r="S204" s="141">
        <v>0</v>
      </c>
      <c r="T204" s="142">
        <f t="shared" si="29"/>
        <v>0</v>
      </c>
      <c r="AR204" s="143" t="s">
        <v>119</v>
      </c>
      <c r="AT204" s="143" t="s">
        <v>115</v>
      </c>
      <c r="AU204" s="143" t="s">
        <v>111</v>
      </c>
      <c r="AY204" s="13" t="s">
        <v>112</v>
      </c>
      <c r="BE204" s="144">
        <f t="shared" si="30"/>
        <v>0</v>
      </c>
      <c r="BF204" s="144">
        <f t="shared" si="31"/>
        <v>0</v>
      </c>
      <c r="BG204" s="144">
        <f t="shared" si="32"/>
        <v>0</v>
      </c>
      <c r="BH204" s="144">
        <f t="shared" si="33"/>
        <v>0</v>
      </c>
      <c r="BI204" s="144">
        <f t="shared" si="34"/>
        <v>0</v>
      </c>
      <c r="BJ204" s="13" t="s">
        <v>111</v>
      </c>
      <c r="BK204" s="144">
        <f t="shared" si="35"/>
        <v>0</v>
      </c>
      <c r="BL204" s="13" t="s">
        <v>119</v>
      </c>
      <c r="BM204" s="143" t="s">
        <v>342</v>
      </c>
    </row>
    <row r="205" spans="2:65" s="1" customFormat="1" ht="24.15" customHeight="1" x14ac:dyDescent="0.2">
      <c r="B205" s="131"/>
      <c r="C205" s="145" t="s">
        <v>343</v>
      </c>
      <c r="D205" s="145" t="s">
        <v>121</v>
      </c>
      <c r="E205" s="146" t="s">
        <v>344</v>
      </c>
      <c r="F205" s="147" t="s">
        <v>345</v>
      </c>
      <c r="G205" s="148" t="s">
        <v>231</v>
      </c>
      <c r="H205" s="149">
        <v>1</v>
      </c>
      <c r="I205" s="150"/>
      <c r="J205" s="150"/>
      <c r="K205" s="151"/>
      <c r="L205" s="152"/>
      <c r="M205" s="153" t="s">
        <v>1</v>
      </c>
      <c r="N205" s="154" t="s">
        <v>32</v>
      </c>
      <c r="O205" s="141">
        <v>0</v>
      </c>
      <c r="P205" s="141">
        <f t="shared" si="27"/>
        <v>0</v>
      </c>
      <c r="Q205" s="141">
        <v>0.22</v>
      </c>
      <c r="R205" s="141">
        <f t="shared" si="28"/>
        <v>0.22</v>
      </c>
      <c r="S205" s="141">
        <v>0</v>
      </c>
      <c r="T205" s="142">
        <f t="shared" si="29"/>
        <v>0</v>
      </c>
      <c r="AR205" s="143" t="s">
        <v>124</v>
      </c>
      <c r="AT205" s="143" t="s">
        <v>121</v>
      </c>
      <c r="AU205" s="143" t="s">
        <v>111</v>
      </c>
      <c r="AY205" s="13" t="s">
        <v>112</v>
      </c>
      <c r="BE205" s="144">
        <f t="shared" si="30"/>
        <v>0</v>
      </c>
      <c r="BF205" s="144">
        <f t="shared" si="31"/>
        <v>0</v>
      </c>
      <c r="BG205" s="144">
        <f t="shared" si="32"/>
        <v>0</v>
      </c>
      <c r="BH205" s="144">
        <f t="shared" si="33"/>
        <v>0</v>
      </c>
      <c r="BI205" s="144">
        <f t="shared" si="34"/>
        <v>0</v>
      </c>
      <c r="BJ205" s="13" t="s">
        <v>111</v>
      </c>
      <c r="BK205" s="144">
        <f t="shared" si="35"/>
        <v>0</v>
      </c>
      <c r="BL205" s="13" t="s">
        <v>119</v>
      </c>
      <c r="BM205" s="143" t="s">
        <v>346</v>
      </c>
    </row>
    <row r="206" spans="2:65" s="1" customFormat="1" ht="24.15" customHeight="1" x14ac:dyDescent="0.2">
      <c r="B206" s="131"/>
      <c r="C206" s="132" t="s">
        <v>347</v>
      </c>
      <c r="D206" s="132" t="s">
        <v>115</v>
      </c>
      <c r="E206" s="133" t="s">
        <v>348</v>
      </c>
      <c r="F206" s="134" t="s">
        <v>349</v>
      </c>
      <c r="G206" s="135" t="s">
        <v>231</v>
      </c>
      <c r="H206" s="136">
        <v>1</v>
      </c>
      <c r="I206" s="137"/>
      <c r="J206" s="137"/>
      <c r="K206" s="138"/>
      <c r="L206" s="25"/>
      <c r="M206" s="139" t="s">
        <v>1</v>
      </c>
      <c r="N206" s="140" t="s">
        <v>32</v>
      </c>
      <c r="O206" s="141">
        <v>0.54254000000000002</v>
      </c>
      <c r="P206" s="141">
        <f t="shared" si="27"/>
        <v>0.54254000000000002</v>
      </c>
      <c r="Q206" s="141">
        <v>0</v>
      </c>
      <c r="R206" s="141">
        <f t="shared" si="28"/>
        <v>0</v>
      </c>
      <c r="S206" s="141">
        <v>0</v>
      </c>
      <c r="T206" s="142">
        <f t="shared" si="29"/>
        <v>0</v>
      </c>
      <c r="AR206" s="143" t="s">
        <v>119</v>
      </c>
      <c r="AT206" s="143" t="s">
        <v>115</v>
      </c>
      <c r="AU206" s="143" t="s">
        <v>111</v>
      </c>
      <c r="AY206" s="13" t="s">
        <v>112</v>
      </c>
      <c r="BE206" s="144">
        <f t="shared" si="30"/>
        <v>0</v>
      </c>
      <c r="BF206" s="144">
        <f t="shared" si="31"/>
        <v>0</v>
      </c>
      <c r="BG206" s="144">
        <f t="shared" si="32"/>
        <v>0</v>
      </c>
      <c r="BH206" s="144">
        <f t="shared" si="33"/>
        <v>0</v>
      </c>
      <c r="BI206" s="144">
        <f t="shared" si="34"/>
        <v>0</v>
      </c>
      <c r="BJ206" s="13" t="s">
        <v>111</v>
      </c>
      <c r="BK206" s="144">
        <f t="shared" si="35"/>
        <v>0</v>
      </c>
      <c r="BL206" s="13" t="s">
        <v>119</v>
      </c>
      <c r="BM206" s="143" t="s">
        <v>350</v>
      </c>
    </row>
    <row r="207" spans="2:65" s="1" customFormat="1" ht="37.75" customHeight="1" x14ac:dyDescent="0.2">
      <c r="B207" s="131"/>
      <c r="C207" s="145" t="s">
        <v>351</v>
      </c>
      <c r="D207" s="145" t="s">
        <v>121</v>
      </c>
      <c r="E207" s="146" t="s">
        <v>352</v>
      </c>
      <c r="F207" s="147" t="s">
        <v>353</v>
      </c>
      <c r="G207" s="148" t="s">
        <v>231</v>
      </c>
      <c r="H207" s="149">
        <v>1</v>
      </c>
      <c r="I207" s="150"/>
      <c r="J207" s="150"/>
      <c r="K207" s="151"/>
      <c r="L207" s="152"/>
      <c r="M207" s="153" t="s">
        <v>1</v>
      </c>
      <c r="N207" s="154" t="s">
        <v>32</v>
      </c>
      <c r="O207" s="141">
        <v>0</v>
      </c>
      <c r="P207" s="141">
        <f t="shared" si="27"/>
        <v>0</v>
      </c>
      <c r="Q207" s="141">
        <v>4.1999999999999997E-3</v>
      </c>
      <c r="R207" s="141">
        <f t="shared" si="28"/>
        <v>4.1999999999999997E-3</v>
      </c>
      <c r="S207" s="141">
        <v>0</v>
      </c>
      <c r="T207" s="142">
        <f t="shared" si="29"/>
        <v>0</v>
      </c>
      <c r="AR207" s="143" t="s">
        <v>124</v>
      </c>
      <c r="AT207" s="143" t="s">
        <v>121</v>
      </c>
      <c r="AU207" s="143" t="s">
        <v>111</v>
      </c>
      <c r="AY207" s="13" t="s">
        <v>112</v>
      </c>
      <c r="BE207" s="144">
        <f t="shared" si="30"/>
        <v>0</v>
      </c>
      <c r="BF207" s="144">
        <f t="shared" si="31"/>
        <v>0</v>
      </c>
      <c r="BG207" s="144">
        <f t="shared" si="32"/>
        <v>0</v>
      </c>
      <c r="BH207" s="144">
        <f t="shared" si="33"/>
        <v>0</v>
      </c>
      <c r="BI207" s="144">
        <f t="shared" si="34"/>
        <v>0</v>
      </c>
      <c r="BJ207" s="13" t="s">
        <v>111</v>
      </c>
      <c r="BK207" s="144">
        <f t="shared" si="35"/>
        <v>0</v>
      </c>
      <c r="BL207" s="13" t="s">
        <v>119</v>
      </c>
      <c r="BM207" s="143" t="s">
        <v>354</v>
      </c>
    </row>
    <row r="208" spans="2:65" s="1" customFormat="1" ht="24.15" customHeight="1" x14ac:dyDescent="0.2">
      <c r="B208" s="131"/>
      <c r="C208" s="132" t="s">
        <v>355</v>
      </c>
      <c r="D208" s="132" t="s">
        <v>115</v>
      </c>
      <c r="E208" s="133" t="s">
        <v>356</v>
      </c>
      <c r="F208" s="134" t="s">
        <v>357</v>
      </c>
      <c r="G208" s="135" t="s">
        <v>231</v>
      </c>
      <c r="H208" s="136">
        <v>1</v>
      </c>
      <c r="I208" s="137"/>
      <c r="J208" s="137"/>
      <c r="K208" s="138"/>
      <c r="L208" s="25"/>
      <c r="M208" s="139" t="s">
        <v>1</v>
      </c>
      <c r="N208" s="140" t="s">
        <v>32</v>
      </c>
      <c r="O208" s="141">
        <v>1.41144</v>
      </c>
      <c r="P208" s="141">
        <f t="shared" si="27"/>
        <v>1.41144</v>
      </c>
      <c r="Q208" s="141">
        <v>0</v>
      </c>
      <c r="R208" s="141">
        <f t="shared" si="28"/>
        <v>0</v>
      </c>
      <c r="S208" s="141">
        <v>0</v>
      </c>
      <c r="T208" s="142">
        <f t="shared" si="29"/>
        <v>0</v>
      </c>
      <c r="AR208" s="143" t="s">
        <v>119</v>
      </c>
      <c r="AT208" s="143" t="s">
        <v>115</v>
      </c>
      <c r="AU208" s="143" t="s">
        <v>111</v>
      </c>
      <c r="AY208" s="13" t="s">
        <v>112</v>
      </c>
      <c r="BE208" s="144">
        <f t="shared" si="30"/>
        <v>0</v>
      </c>
      <c r="BF208" s="144">
        <f t="shared" si="31"/>
        <v>0</v>
      </c>
      <c r="BG208" s="144">
        <f t="shared" si="32"/>
        <v>0</v>
      </c>
      <c r="BH208" s="144">
        <f t="shared" si="33"/>
        <v>0</v>
      </c>
      <c r="BI208" s="144">
        <f t="shared" si="34"/>
        <v>0</v>
      </c>
      <c r="BJ208" s="13" t="s">
        <v>111</v>
      </c>
      <c r="BK208" s="144">
        <f t="shared" si="35"/>
        <v>0</v>
      </c>
      <c r="BL208" s="13" t="s">
        <v>119</v>
      </c>
      <c r="BM208" s="143" t="s">
        <v>358</v>
      </c>
    </row>
    <row r="209" spans="2:65" s="1" customFormat="1" ht="37.75" customHeight="1" x14ac:dyDescent="0.2">
      <c r="B209" s="131"/>
      <c r="C209" s="145" t="s">
        <v>359</v>
      </c>
      <c r="D209" s="145" t="s">
        <v>121</v>
      </c>
      <c r="E209" s="146" t="s">
        <v>360</v>
      </c>
      <c r="F209" s="147" t="s">
        <v>361</v>
      </c>
      <c r="G209" s="148" t="s">
        <v>231</v>
      </c>
      <c r="H209" s="149">
        <v>1</v>
      </c>
      <c r="I209" s="150"/>
      <c r="J209" s="150"/>
      <c r="K209" s="151"/>
      <c r="L209" s="152"/>
      <c r="M209" s="153" t="s">
        <v>1</v>
      </c>
      <c r="N209" s="154" t="s">
        <v>32</v>
      </c>
      <c r="O209" s="141">
        <v>0</v>
      </c>
      <c r="P209" s="141">
        <f t="shared" si="27"/>
        <v>0</v>
      </c>
      <c r="Q209" s="141">
        <v>7.4999999999999997E-3</v>
      </c>
      <c r="R209" s="141">
        <f t="shared" si="28"/>
        <v>7.4999999999999997E-3</v>
      </c>
      <c r="S209" s="141">
        <v>0</v>
      </c>
      <c r="T209" s="142">
        <f t="shared" si="29"/>
        <v>0</v>
      </c>
      <c r="AR209" s="143" t="s">
        <v>124</v>
      </c>
      <c r="AT209" s="143" t="s">
        <v>121</v>
      </c>
      <c r="AU209" s="143" t="s">
        <v>111</v>
      </c>
      <c r="AY209" s="13" t="s">
        <v>112</v>
      </c>
      <c r="BE209" s="144">
        <f t="shared" si="30"/>
        <v>0</v>
      </c>
      <c r="BF209" s="144">
        <f t="shared" si="31"/>
        <v>0</v>
      </c>
      <c r="BG209" s="144">
        <f t="shared" si="32"/>
        <v>0</v>
      </c>
      <c r="BH209" s="144">
        <f t="shared" si="33"/>
        <v>0</v>
      </c>
      <c r="BI209" s="144">
        <f t="shared" si="34"/>
        <v>0</v>
      </c>
      <c r="BJ209" s="13" t="s">
        <v>111</v>
      </c>
      <c r="BK209" s="144">
        <f t="shared" si="35"/>
        <v>0</v>
      </c>
      <c r="BL209" s="13" t="s">
        <v>119</v>
      </c>
      <c r="BM209" s="143" t="s">
        <v>362</v>
      </c>
    </row>
    <row r="210" spans="2:65" s="1" customFormat="1" ht="37.75" customHeight="1" x14ac:dyDescent="0.2">
      <c r="B210" s="131"/>
      <c r="C210" s="132" t="s">
        <v>363</v>
      </c>
      <c r="D210" s="132" t="s">
        <v>115</v>
      </c>
      <c r="E210" s="133" t="s">
        <v>364</v>
      </c>
      <c r="F210" s="134" t="s">
        <v>365</v>
      </c>
      <c r="G210" s="135" t="s">
        <v>272</v>
      </c>
      <c r="H210" s="136">
        <v>1</v>
      </c>
      <c r="I210" s="137"/>
      <c r="J210" s="137"/>
      <c r="K210" s="138"/>
      <c r="L210" s="25"/>
      <c r="M210" s="139" t="s">
        <v>1</v>
      </c>
      <c r="N210" s="140" t="s">
        <v>32</v>
      </c>
      <c r="O210" s="141">
        <v>0.35248000000000002</v>
      </c>
      <c r="P210" s="141">
        <f t="shared" si="27"/>
        <v>0.35248000000000002</v>
      </c>
      <c r="Q210" s="141">
        <v>4.2665000000000003E-3</v>
      </c>
      <c r="R210" s="141">
        <f t="shared" si="28"/>
        <v>4.2665000000000003E-3</v>
      </c>
      <c r="S210" s="141">
        <v>0</v>
      </c>
      <c r="T210" s="142">
        <f t="shared" si="29"/>
        <v>0</v>
      </c>
      <c r="AR210" s="143" t="s">
        <v>119</v>
      </c>
      <c r="AT210" s="143" t="s">
        <v>115</v>
      </c>
      <c r="AU210" s="143" t="s">
        <v>111</v>
      </c>
      <c r="AY210" s="13" t="s">
        <v>112</v>
      </c>
      <c r="BE210" s="144">
        <f t="shared" si="30"/>
        <v>0</v>
      </c>
      <c r="BF210" s="144">
        <f t="shared" si="31"/>
        <v>0</v>
      </c>
      <c r="BG210" s="144">
        <f t="shared" si="32"/>
        <v>0</v>
      </c>
      <c r="BH210" s="144">
        <f t="shared" si="33"/>
        <v>0</v>
      </c>
      <c r="BI210" s="144">
        <f t="shared" si="34"/>
        <v>0</v>
      </c>
      <c r="BJ210" s="13" t="s">
        <v>111</v>
      </c>
      <c r="BK210" s="144">
        <f t="shared" si="35"/>
        <v>0</v>
      </c>
      <c r="BL210" s="13" t="s">
        <v>119</v>
      </c>
      <c r="BM210" s="143" t="s">
        <v>366</v>
      </c>
    </row>
    <row r="211" spans="2:65" s="1" customFormat="1" ht="37.75" customHeight="1" x14ac:dyDescent="0.2">
      <c r="B211" s="131"/>
      <c r="C211" s="132" t="s">
        <v>367</v>
      </c>
      <c r="D211" s="132" t="s">
        <v>115</v>
      </c>
      <c r="E211" s="133" t="s">
        <v>368</v>
      </c>
      <c r="F211" s="134" t="s">
        <v>369</v>
      </c>
      <c r="G211" s="135" t="s">
        <v>272</v>
      </c>
      <c r="H211" s="136">
        <v>1</v>
      </c>
      <c r="I211" s="137"/>
      <c r="J211" s="137"/>
      <c r="K211" s="138"/>
      <c r="L211" s="25"/>
      <c r="M211" s="139" t="s">
        <v>1</v>
      </c>
      <c r="N211" s="140" t="s">
        <v>32</v>
      </c>
      <c r="O211" s="141">
        <v>0.32131999999999999</v>
      </c>
      <c r="P211" s="141">
        <f t="shared" si="27"/>
        <v>0.32131999999999999</v>
      </c>
      <c r="Q211" s="141">
        <v>2.2680000000000001E-3</v>
      </c>
      <c r="R211" s="141">
        <f t="shared" si="28"/>
        <v>2.2680000000000001E-3</v>
      </c>
      <c r="S211" s="141">
        <v>0</v>
      </c>
      <c r="T211" s="142">
        <f t="shared" si="29"/>
        <v>0</v>
      </c>
      <c r="AR211" s="143" t="s">
        <v>119</v>
      </c>
      <c r="AT211" s="143" t="s">
        <v>115</v>
      </c>
      <c r="AU211" s="143" t="s">
        <v>111</v>
      </c>
      <c r="AY211" s="13" t="s">
        <v>112</v>
      </c>
      <c r="BE211" s="144">
        <f t="shared" si="30"/>
        <v>0</v>
      </c>
      <c r="BF211" s="144">
        <f t="shared" si="31"/>
        <v>0</v>
      </c>
      <c r="BG211" s="144">
        <f t="shared" si="32"/>
        <v>0</v>
      </c>
      <c r="BH211" s="144">
        <f t="shared" si="33"/>
        <v>0</v>
      </c>
      <c r="BI211" s="144">
        <f t="shared" si="34"/>
        <v>0</v>
      </c>
      <c r="BJ211" s="13" t="s">
        <v>111</v>
      </c>
      <c r="BK211" s="144">
        <f t="shared" si="35"/>
        <v>0</v>
      </c>
      <c r="BL211" s="13" t="s">
        <v>119</v>
      </c>
      <c r="BM211" s="143" t="s">
        <v>370</v>
      </c>
    </row>
    <row r="212" spans="2:65" s="1" customFormat="1" ht="24.15" customHeight="1" x14ac:dyDescent="0.2">
      <c r="B212" s="131"/>
      <c r="C212" s="132" t="s">
        <v>371</v>
      </c>
      <c r="D212" s="132" t="s">
        <v>115</v>
      </c>
      <c r="E212" s="133" t="s">
        <v>372</v>
      </c>
      <c r="F212" s="134" t="s">
        <v>373</v>
      </c>
      <c r="G212" s="135" t="s">
        <v>272</v>
      </c>
      <c r="H212" s="136">
        <v>1</v>
      </c>
      <c r="I212" s="137"/>
      <c r="J212" s="137"/>
      <c r="K212" s="138"/>
      <c r="L212" s="25"/>
      <c r="M212" s="139" t="s">
        <v>1</v>
      </c>
      <c r="N212" s="140" t="s">
        <v>32</v>
      </c>
      <c r="O212" s="141">
        <v>28</v>
      </c>
      <c r="P212" s="141">
        <f t="shared" si="27"/>
        <v>28</v>
      </c>
      <c r="Q212" s="141">
        <v>0</v>
      </c>
      <c r="R212" s="141">
        <f t="shared" si="28"/>
        <v>0</v>
      </c>
      <c r="S212" s="141">
        <v>0</v>
      </c>
      <c r="T212" s="142">
        <f t="shared" si="29"/>
        <v>0</v>
      </c>
      <c r="AR212" s="143" t="s">
        <v>119</v>
      </c>
      <c r="AT212" s="143" t="s">
        <v>115</v>
      </c>
      <c r="AU212" s="143" t="s">
        <v>111</v>
      </c>
      <c r="AY212" s="13" t="s">
        <v>112</v>
      </c>
      <c r="BE212" s="144">
        <f t="shared" si="30"/>
        <v>0</v>
      </c>
      <c r="BF212" s="144">
        <f t="shared" si="31"/>
        <v>0</v>
      </c>
      <c r="BG212" s="144">
        <f t="shared" si="32"/>
        <v>0</v>
      </c>
      <c r="BH212" s="144">
        <f t="shared" si="33"/>
        <v>0</v>
      </c>
      <c r="BI212" s="144">
        <f t="shared" si="34"/>
        <v>0</v>
      </c>
      <c r="BJ212" s="13" t="s">
        <v>111</v>
      </c>
      <c r="BK212" s="144">
        <f t="shared" si="35"/>
        <v>0</v>
      </c>
      <c r="BL212" s="13" t="s">
        <v>119</v>
      </c>
      <c r="BM212" s="143" t="s">
        <v>374</v>
      </c>
    </row>
    <row r="213" spans="2:65" s="1" customFormat="1" ht="37.75" customHeight="1" x14ac:dyDescent="0.2">
      <c r="B213" s="131"/>
      <c r="C213" s="132" t="s">
        <v>375</v>
      </c>
      <c r="D213" s="132" t="s">
        <v>115</v>
      </c>
      <c r="E213" s="133" t="s">
        <v>376</v>
      </c>
      <c r="F213" s="134" t="s">
        <v>377</v>
      </c>
      <c r="G213" s="135" t="s">
        <v>272</v>
      </c>
      <c r="H213" s="136">
        <v>1</v>
      </c>
      <c r="I213" s="137"/>
      <c r="J213" s="137"/>
      <c r="K213" s="138"/>
      <c r="L213" s="25"/>
      <c r="M213" s="139" t="s">
        <v>1</v>
      </c>
      <c r="N213" s="140" t="s">
        <v>32</v>
      </c>
      <c r="O213" s="141">
        <v>0.83262999999999998</v>
      </c>
      <c r="P213" s="141">
        <f t="shared" si="27"/>
        <v>0.83262999999999998</v>
      </c>
      <c r="Q213" s="141">
        <v>3.0329999999999999E-2</v>
      </c>
      <c r="R213" s="141">
        <f t="shared" si="28"/>
        <v>3.0329999999999999E-2</v>
      </c>
      <c r="S213" s="141">
        <v>0</v>
      </c>
      <c r="T213" s="142">
        <f t="shared" si="29"/>
        <v>0</v>
      </c>
      <c r="AR213" s="143" t="s">
        <v>119</v>
      </c>
      <c r="AT213" s="143" t="s">
        <v>115</v>
      </c>
      <c r="AU213" s="143" t="s">
        <v>111</v>
      </c>
      <c r="AY213" s="13" t="s">
        <v>112</v>
      </c>
      <c r="BE213" s="144">
        <f t="shared" si="30"/>
        <v>0</v>
      </c>
      <c r="BF213" s="144">
        <f t="shared" si="31"/>
        <v>0</v>
      </c>
      <c r="BG213" s="144">
        <f t="shared" si="32"/>
        <v>0</v>
      </c>
      <c r="BH213" s="144">
        <f t="shared" si="33"/>
        <v>0</v>
      </c>
      <c r="BI213" s="144">
        <f t="shared" si="34"/>
        <v>0</v>
      </c>
      <c r="BJ213" s="13" t="s">
        <v>111</v>
      </c>
      <c r="BK213" s="144">
        <f t="shared" si="35"/>
        <v>0</v>
      </c>
      <c r="BL213" s="13" t="s">
        <v>119</v>
      </c>
      <c r="BM213" s="143" t="s">
        <v>378</v>
      </c>
    </row>
    <row r="214" spans="2:65" s="1" customFormat="1" ht="37.75" customHeight="1" x14ac:dyDescent="0.2">
      <c r="B214" s="131"/>
      <c r="C214" s="132" t="s">
        <v>379</v>
      </c>
      <c r="D214" s="132" t="s">
        <v>115</v>
      </c>
      <c r="E214" s="133" t="s">
        <v>380</v>
      </c>
      <c r="F214" s="134" t="s">
        <v>365</v>
      </c>
      <c r="G214" s="135" t="s">
        <v>272</v>
      </c>
      <c r="H214" s="136">
        <v>1</v>
      </c>
      <c r="I214" s="137"/>
      <c r="J214" s="137"/>
      <c r="K214" s="138"/>
      <c r="L214" s="25"/>
      <c r="M214" s="139" t="s">
        <v>1</v>
      </c>
      <c r="N214" s="140" t="s">
        <v>32</v>
      </c>
      <c r="O214" s="141">
        <v>0.83262999999999998</v>
      </c>
      <c r="P214" s="141">
        <f t="shared" si="27"/>
        <v>0.83262999999999998</v>
      </c>
      <c r="Q214" s="141">
        <v>3.0329999999999999E-2</v>
      </c>
      <c r="R214" s="141">
        <f t="shared" si="28"/>
        <v>3.0329999999999999E-2</v>
      </c>
      <c r="S214" s="141">
        <v>0</v>
      </c>
      <c r="T214" s="142">
        <f t="shared" si="29"/>
        <v>0</v>
      </c>
      <c r="AR214" s="143" t="s">
        <v>119</v>
      </c>
      <c r="AT214" s="143" t="s">
        <v>115</v>
      </c>
      <c r="AU214" s="143" t="s">
        <v>111</v>
      </c>
      <c r="AY214" s="13" t="s">
        <v>112</v>
      </c>
      <c r="BE214" s="144">
        <f t="shared" si="30"/>
        <v>0</v>
      </c>
      <c r="BF214" s="144">
        <f t="shared" si="31"/>
        <v>0</v>
      </c>
      <c r="BG214" s="144">
        <f t="shared" si="32"/>
        <v>0</v>
      </c>
      <c r="BH214" s="144">
        <f t="shared" si="33"/>
        <v>0</v>
      </c>
      <c r="BI214" s="144">
        <f t="shared" si="34"/>
        <v>0</v>
      </c>
      <c r="BJ214" s="13" t="s">
        <v>111</v>
      </c>
      <c r="BK214" s="144">
        <f t="shared" si="35"/>
        <v>0</v>
      </c>
      <c r="BL214" s="13" t="s">
        <v>119</v>
      </c>
      <c r="BM214" s="143" t="s">
        <v>381</v>
      </c>
    </row>
    <row r="215" spans="2:65" s="1" customFormat="1" ht="37.75" customHeight="1" x14ac:dyDescent="0.2">
      <c r="B215" s="131"/>
      <c r="C215" s="132" t="s">
        <v>382</v>
      </c>
      <c r="D215" s="132" t="s">
        <v>115</v>
      </c>
      <c r="E215" s="133" t="s">
        <v>383</v>
      </c>
      <c r="F215" s="134" t="s">
        <v>384</v>
      </c>
      <c r="G215" s="135" t="s">
        <v>272</v>
      </c>
      <c r="H215" s="136">
        <v>1</v>
      </c>
      <c r="I215" s="137"/>
      <c r="J215" s="137"/>
      <c r="K215" s="138"/>
      <c r="L215" s="25"/>
      <c r="M215" s="139" t="s">
        <v>1</v>
      </c>
      <c r="N215" s="140" t="s">
        <v>32</v>
      </c>
      <c r="O215" s="141">
        <v>0.77844999999999998</v>
      </c>
      <c r="P215" s="141">
        <f t="shared" si="27"/>
        <v>0.77844999999999998</v>
      </c>
      <c r="Q215" s="141">
        <v>4.0329999999999998E-2</v>
      </c>
      <c r="R215" s="141">
        <f t="shared" si="28"/>
        <v>4.0329999999999998E-2</v>
      </c>
      <c r="S215" s="141">
        <v>0</v>
      </c>
      <c r="T215" s="142">
        <f t="shared" si="29"/>
        <v>0</v>
      </c>
      <c r="AR215" s="143" t="s">
        <v>119</v>
      </c>
      <c r="AT215" s="143" t="s">
        <v>115</v>
      </c>
      <c r="AU215" s="143" t="s">
        <v>111</v>
      </c>
      <c r="AY215" s="13" t="s">
        <v>112</v>
      </c>
      <c r="BE215" s="144">
        <f t="shared" si="30"/>
        <v>0</v>
      </c>
      <c r="BF215" s="144">
        <f t="shared" si="31"/>
        <v>0</v>
      </c>
      <c r="BG215" s="144">
        <f t="shared" si="32"/>
        <v>0</v>
      </c>
      <c r="BH215" s="144">
        <f t="shared" si="33"/>
        <v>0</v>
      </c>
      <c r="BI215" s="144">
        <f t="shared" si="34"/>
        <v>0</v>
      </c>
      <c r="BJ215" s="13" t="s">
        <v>111</v>
      </c>
      <c r="BK215" s="144">
        <f t="shared" si="35"/>
        <v>0</v>
      </c>
      <c r="BL215" s="13" t="s">
        <v>119</v>
      </c>
      <c r="BM215" s="143" t="s">
        <v>385</v>
      </c>
    </row>
    <row r="216" spans="2:65" s="1" customFormat="1" ht="16.5" customHeight="1" x14ac:dyDescent="0.2">
      <c r="B216" s="131"/>
      <c r="C216" s="132" t="s">
        <v>386</v>
      </c>
      <c r="D216" s="132" t="s">
        <v>115</v>
      </c>
      <c r="E216" s="133" t="s">
        <v>387</v>
      </c>
      <c r="F216" s="134" t="s">
        <v>388</v>
      </c>
      <c r="G216" s="135" t="s">
        <v>272</v>
      </c>
      <c r="H216" s="136">
        <v>1</v>
      </c>
      <c r="I216" s="137"/>
      <c r="J216" s="137"/>
      <c r="K216" s="138"/>
      <c r="L216" s="25"/>
      <c r="M216" s="139" t="s">
        <v>1</v>
      </c>
      <c r="N216" s="140" t="s">
        <v>32</v>
      </c>
      <c r="O216" s="141">
        <v>0.77844999999999998</v>
      </c>
      <c r="P216" s="141">
        <f t="shared" si="27"/>
        <v>0.77844999999999998</v>
      </c>
      <c r="Q216" s="141">
        <v>4.0329999999999998E-2</v>
      </c>
      <c r="R216" s="141">
        <f t="shared" si="28"/>
        <v>4.0329999999999998E-2</v>
      </c>
      <c r="S216" s="141">
        <v>0</v>
      </c>
      <c r="T216" s="142">
        <f t="shared" si="29"/>
        <v>0</v>
      </c>
      <c r="AR216" s="143" t="s">
        <v>119</v>
      </c>
      <c r="AT216" s="143" t="s">
        <v>115</v>
      </c>
      <c r="AU216" s="143" t="s">
        <v>111</v>
      </c>
      <c r="AY216" s="13" t="s">
        <v>112</v>
      </c>
      <c r="BE216" s="144">
        <f t="shared" si="30"/>
        <v>0</v>
      </c>
      <c r="BF216" s="144">
        <f t="shared" si="31"/>
        <v>0</v>
      </c>
      <c r="BG216" s="144">
        <f t="shared" si="32"/>
        <v>0</v>
      </c>
      <c r="BH216" s="144">
        <f t="shared" si="33"/>
        <v>0</v>
      </c>
      <c r="BI216" s="144">
        <f t="shared" si="34"/>
        <v>0</v>
      </c>
      <c r="BJ216" s="13" t="s">
        <v>111</v>
      </c>
      <c r="BK216" s="144">
        <f t="shared" si="35"/>
        <v>0</v>
      </c>
      <c r="BL216" s="13" t="s">
        <v>119</v>
      </c>
      <c r="BM216" s="143" t="s">
        <v>389</v>
      </c>
    </row>
    <row r="217" spans="2:65" s="1" customFormat="1" ht="21.75" customHeight="1" x14ac:dyDescent="0.2">
      <c r="B217" s="131"/>
      <c r="C217" s="132" t="s">
        <v>390</v>
      </c>
      <c r="D217" s="132" t="s">
        <v>115</v>
      </c>
      <c r="E217" s="133" t="s">
        <v>391</v>
      </c>
      <c r="F217" s="134" t="s">
        <v>392</v>
      </c>
      <c r="G217" s="135" t="s">
        <v>272</v>
      </c>
      <c r="H217" s="136">
        <v>1</v>
      </c>
      <c r="I217" s="137"/>
      <c r="J217" s="137"/>
      <c r="K217" s="138"/>
      <c r="L217" s="25"/>
      <c r="M217" s="139" t="s">
        <v>1</v>
      </c>
      <c r="N217" s="140" t="s">
        <v>32</v>
      </c>
      <c r="O217" s="141">
        <v>1.01945</v>
      </c>
      <c r="P217" s="141">
        <f t="shared" si="27"/>
        <v>1.01945</v>
      </c>
      <c r="Q217" s="141">
        <v>4.0329999999999998E-2</v>
      </c>
      <c r="R217" s="141">
        <f t="shared" si="28"/>
        <v>4.0329999999999998E-2</v>
      </c>
      <c r="S217" s="141">
        <v>0</v>
      </c>
      <c r="T217" s="142">
        <f t="shared" si="29"/>
        <v>0</v>
      </c>
      <c r="AR217" s="143" t="s">
        <v>119</v>
      </c>
      <c r="AT217" s="143" t="s">
        <v>115</v>
      </c>
      <c r="AU217" s="143" t="s">
        <v>111</v>
      </c>
      <c r="AY217" s="13" t="s">
        <v>112</v>
      </c>
      <c r="BE217" s="144">
        <f t="shared" si="30"/>
        <v>0</v>
      </c>
      <c r="BF217" s="144">
        <f t="shared" si="31"/>
        <v>0</v>
      </c>
      <c r="BG217" s="144">
        <f t="shared" si="32"/>
        <v>0</v>
      </c>
      <c r="BH217" s="144">
        <f t="shared" si="33"/>
        <v>0</v>
      </c>
      <c r="BI217" s="144">
        <f t="shared" si="34"/>
        <v>0</v>
      </c>
      <c r="BJ217" s="13" t="s">
        <v>111</v>
      </c>
      <c r="BK217" s="144">
        <f t="shared" si="35"/>
        <v>0</v>
      </c>
      <c r="BL217" s="13" t="s">
        <v>119</v>
      </c>
      <c r="BM217" s="143" t="s">
        <v>393</v>
      </c>
    </row>
    <row r="218" spans="2:65" s="1" customFormat="1" ht="24.15" customHeight="1" x14ac:dyDescent="0.2">
      <c r="B218" s="131"/>
      <c r="C218" s="145" t="s">
        <v>394</v>
      </c>
      <c r="D218" s="145" t="s">
        <v>121</v>
      </c>
      <c r="E218" s="146" t="s">
        <v>395</v>
      </c>
      <c r="F218" s="147" t="s">
        <v>396</v>
      </c>
      <c r="G218" s="148" t="s">
        <v>231</v>
      </c>
      <c r="H218" s="149">
        <v>1</v>
      </c>
      <c r="I218" s="150"/>
      <c r="J218" s="150"/>
      <c r="K218" s="151"/>
      <c r="L218" s="152"/>
      <c r="M218" s="153" t="s">
        <v>1</v>
      </c>
      <c r="N218" s="154" t="s">
        <v>32</v>
      </c>
      <c r="O218" s="141">
        <v>0</v>
      </c>
      <c r="P218" s="141">
        <f t="shared" si="27"/>
        <v>0</v>
      </c>
      <c r="Q218" s="141">
        <v>2.0500000000000002E-3</v>
      </c>
      <c r="R218" s="141">
        <f t="shared" si="28"/>
        <v>2.0500000000000002E-3</v>
      </c>
      <c r="S218" s="141">
        <v>0</v>
      </c>
      <c r="T218" s="142">
        <f t="shared" si="29"/>
        <v>0</v>
      </c>
      <c r="AR218" s="143" t="s">
        <v>124</v>
      </c>
      <c r="AT218" s="143" t="s">
        <v>121</v>
      </c>
      <c r="AU218" s="143" t="s">
        <v>111</v>
      </c>
      <c r="AY218" s="13" t="s">
        <v>112</v>
      </c>
      <c r="BE218" s="144">
        <f t="shared" si="30"/>
        <v>0</v>
      </c>
      <c r="BF218" s="144">
        <f t="shared" si="31"/>
        <v>0</v>
      </c>
      <c r="BG218" s="144">
        <f t="shared" si="32"/>
        <v>0</v>
      </c>
      <c r="BH218" s="144">
        <f t="shared" si="33"/>
        <v>0</v>
      </c>
      <c r="BI218" s="144">
        <f t="shared" si="34"/>
        <v>0</v>
      </c>
      <c r="BJ218" s="13" t="s">
        <v>111</v>
      </c>
      <c r="BK218" s="144">
        <f t="shared" si="35"/>
        <v>0</v>
      </c>
      <c r="BL218" s="13" t="s">
        <v>119</v>
      </c>
      <c r="BM218" s="143" t="s">
        <v>397</v>
      </c>
    </row>
    <row r="219" spans="2:65" s="1" customFormat="1" ht="24.15" customHeight="1" x14ac:dyDescent="0.2">
      <c r="B219" s="131"/>
      <c r="C219" s="145" t="s">
        <v>398</v>
      </c>
      <c r="D219" s="145" t="s">
        <v>121</v>
      </c>
      <c r="E219" s="146" t="s">
        <v>399</v>
      </c>
      <c r="F219" s="147" t="s">
        <v>400</v>
      </c>
      <c r="G219" s="148" t="s">
        <v>231</v>
      </c>
      <c r="H219" s="149">
        <v>1</v>
      </c>
      <c r="I219" s="150"/>
      <c r="J219" s="150"/>
      <c r="K219" s="151"/>
      <c r="L219" s="152"/>
      <c r="M219" s="153" t="s">
        <v>1</v>
      </c>
      <c r="N219" s="154" t="s">
        <v>32</v>
      </c>
      <c r="O219" s="141">
        <v>0</v>
      </c>
      <c r="P219" s="141">
        <f t="shared" si="27"/>
        <v>0</v>
      </c>
      <c r="Q219" s="141">
        <v>2.0500000000000002E-3</v>
      </c>
      <c r="R219" s="141">
        <f t="shared" si="28"/>
        <v>2.0500000000000002E-3</v>
      </c>
      <c r="S219" s="141">
        <v>0</v>
      </c>
      <c r="T219" s="142">
        <f t="shared" si="29"/>
        <v>0</v>
      </c>
      <c r="AR219" s="143" t="s">
        <v>124</v>
      </c>
      <c r="AT219" s="143" t="s">
        <v>121</v>
      </c>
      <c r="AU219" s="143" t="s">
        <v>111</v>
      </c>
      <c r="AY219" s="13" t="s">
        <v>112</v>
      </c>
      <c r="BE219" s="144">
        <f t="shared" si="30"/>
        <v>0</v>
      </c>
      <c r="BF219" s="144">
        <f t="shared" si="31"/>
        <v>0</v>
      </c>
      <c r="BG219" s="144">
        <f t="shared" si="32"/>
        <v>0</v>
      </c>
      <c r="BH219" s="144">
        <f t="shared" si="33"/>
        <v>0</v>
      </c>
      <c r="BI219" s="144">
        <f t="shared" si="34"/>
        <v>0</v>
      </c>
      <c r="BJ219" s="13" t="s">
        <v>111</v>
      </c>
      <c r="BK219" s="144">
        <f t="shared" si="35"/>
        <v>0</v>
      </c>
      <c r="BL219" s="13" t="s">
        <v>119</v>
      </c>
      <c r="BM219" s="143" t="s">
        <v>401</v>
      </c>
    </row>
    <row r="220" spans="2:65" s="1" customFormat="1" ht="24.15" customHeight="1" x14ac:dyDescent="0.2">
      <c r="B220" s="131"/>
      <c r="C220" s="145" t="s">
        <v>402</v>
      </c>
      <c r="D220" s="145" t="s">
        <v>121</v>
      </c>
      <c r="E220" s="146" t="s">
        <v>403</v>
      </c>
      <c r="F220" s="147" t="s">
        <v>404</v>
      </c>
      <c r="G220" s="148" t="s">
        <v>231</v>
      </c>
      <c r="H220" s="149">
        <v>1</v>
      </c>
      <c r="I220" s="150"/>
      <c r="J220" s="150"/>
      <c r="K220" s="151"/>
      <c r="L220" s="152"/>
      <c r="M220" s="153" t="s">
        <v>1</v>
      </c>
      <c r="N220" s="154" t="s">
        <v>32</v>
      </c>
      <c r="O220" s="141">
        <v>0</v>
      </c>
      <c r="P220" s="141">
        <f t="shared" si="27"/>
        <v>0</v>
      </c>
      <c r="Q220" s="141">
        <v>2.0500000000000002E-3</v>
      </c>
      <c r="R220" s="141">
        <f t="shared" si="28"/>
        <v>2.0500000000000002E-3</v>
      </c>
      <c r="S220" s="141">
        <v>0</v>
      </c>
      <c r="T220" s="142">
        <f t="shared" si="29"/>
        <v>0</v>
      </c>
      <c r="AR220" s="143" t="s">
        <v>124</v>
      </c>
      <c r="AT220" s="143" t="s">
        <v>121</v>
      </c>
      <c r="AU220" s="143" t="s">
        <v>111</v>
      </c>
      <c r="AY220" s="13" t="s">
        <v>112</v>
      </c>
      <c r="BE220" s="144">
        <f t="shared" si="30"/>
        <v>0</v>
      </c>
      <c r="BF220" s="144">
        <f t="shared" si="31"/>
        <v>0</v>
      </c>
      <c r="BG220" s="144">
        <f t="shared" si="32"/>
        <v>0</v>
      </c>
      <c r="BH220" s="144">
        <f t="shared" si="33"/>
        <v>0</v>
      </c>
      <c r="BI220" s="144">
        <f t="shared" si="34"/>
        <v>0</v>
      </c>
      <c r="BJ220" s="13" t="s">
        <v>111</v>
      </c>
      <c r="BK220" s="144">
        <f t="shared" si="35"/>
        <v>0</v>
      </c>
      <c r="BL220" s="13" t="s">
        <v>119</v>
      </c>
      <c r="BM220" s="143" t="s">
        <v>405</v>
      </c>
    </row>
    <row r="221" spans="2:65" s="1" customFormat="1" ht="24.15" customHeight="1" x14ac:dyDescent="0.2">
      <c r="B221" s="131"/>
      <c r="C221" s="145" t="s">
        <v>406</v>
      </c>
      <c r="D221" s="145" t="s">
        <v>121</v>
      </c>
      <c r="E221" s="146" t="s">
        <v>407</v>
      </c>
      <c r="F221" s="147" t="s">
        <v>408</v>
      </c>
      <c r="G221" s="148" t="s">
        <v>409</v>
      </c>
      <c r="H221" s="149">
        <v>50</v>
      </c>
      <c r="I221" s="150"/>
      <c r="J221" s="150"/>
      <c r="K221" s="151"/>
      <c r="L221" s="152"/>
      <c r="M221" s="153" t="s">
        <v>1</v>
      </c>
      <c r="N221" s="154" t="s">
        <v>32</v>
      </c>
      <c r="O221" s="141">
        <v>0</v>
      </c>
      <c r="P221" s="141">
        <f t="shared" si="27"/>
        <v>0</v>
      </c>
      <c r="Q221" s="141">
        <v>2.0500000000000002E-3</v>
      </c>
      <c r="R221" s="141">
        <f t="shared" si="28"/>
        <v>0.10250000000000001</v>
      </c>
      <c r="S221" s="141">
        <v>0</v>
      </c>
      <c r="T221" s="142">
        <f t="shared" si="29"/>
        <v>0</v>
      </c>
      <c r="AR221" s="143" t="s">
        <v>124</v>
      </c>
      <c r="AT221" s="143" t="s">
        <v>121</v>
      </c>
      <c r="AU221" s="143" t="s">
        <v>111</v>
      </c>
      <c r="AY221" s="13" t="s">
        <v>112</v>
      </c>
      <c r="BE221" s="144">
        <f t="shared" si="30"/>
        <v>0</v>
      </c>
      <c r="BF221" s="144">
        <f t="shared" si="31"/>
        <v>0</v>
      </c>
      <c r="BG221" s="144">
        <f t="shared" si="32"/>
        <v>0</v>
      </c>
      <c r="BH221" s="144">
        <f t="shared" si="33"/>
        <v>0</v>
      </c>
      <c r="BI221" s="144">
        <f t="shared" si="34"/>
        <v>0</v>
      </c>
      <c r="BJ221" s="13" t="s">
        <v>111</v>
      </c>
      <c r="BK221" s="144">
        <f t="shared" si="35"/>
        <v>0</v>
      </c>
      <c r="BL221" s="13" t="s">
        <v>119</v>
      </c>
      <c r="BM221" s="143" t="s">
        <v>410</v>
      </c>
    </row>
    <row r="222" spans="2:65" s="1" customFormat="1" ht="24.15" customHeight="1" x14ac:dyDescent="0.2">
      <c r="B222" s="131"/>
      <c r="C222" s="145" t="s">
        <v>411</v>
      </c>
      <c r="D222" s="145" t="s">
        <v>121</v>
      </c>
      <c r="E222" s="146" t="s">
        <v>412</v>
      </c>
      <c r="F222" s="147" t="s">
        <v>413</v>
      </c>
      <c r="G222" s="148" t="s">
        <v>231</v>
      </c>
      <c r="H222" s="149">
        <v>1</v>
      </c>
      <c r="I222" s="150"/>
      <c r="J222" s="150"/>
      <c r="K222" s="151"/>
      <c r="L222" s="152"/>
      <c r="M222" s="153" t="s">
        <v>1</v>
      </c>
      <c r="N222" s="154" t="s">
        <v>32</v>
      </c>
      <c r="O222" s="141">
        <v>0</v>
      </c>
      <c r="P222" s="141">
        <f t="shared" si="27"/>
        <v>0</v>
      </c>
      <c r="Q222" s="141">
        <v>2.0500000000000002E-3</v>
      </c>
      <c r="R222" s="141">
        <f t="shared" si="28"/>
        <v>2.0500000000000002E-3</v>
      </c>
      <c r="S222" s="141">
        <v>0</v>
      </c>
      <c r="T222" s="142">
        <f t="shared" si="29"/>
        <v>0</v>
      </c>
      <c r="AR222" s="143" t="s">
        <v>124</v>
      </c>
      <c r="AT222" s="143" t="s">
        <v>121</v>
      </c>
      <c r="AU222" s="143" t="s">
        <v>111</v>
      </c>
      <c r="AY222" s="13" t="s">
        <v>112</v>
      </c>
      <c r="BE222" s="144">
        <f t="shared" si="30"/>
        <v>0</v>
      </c>
      <c r="BF222" s="144">
        <f t="shared" si="31"/>
        <v>0</v>
      </c>
      <c r="BG222" s="144">
        <f t="shared" si="32"/>
        <v>0</v>
      </c>
      <c r="BH222" s="144">
        <f t="shared" si="33"/>
        <v>0</v>
      </c>
      <c r="BI222" s="144">
        <f t="shared" si="34"/>
        <v>0</v>
      </c>
      <c r="BJ222" s="13" t="s">
        <v>111</v>
      </c>
      <c r="BK222" s="144">
        <f t="shared" si="35"/>
        <v>0</v>
      </c>
      <c r="BL222" s="13" t="s">
        <v>119</v>
      </c>
      <c r="BM222" s="143" t="s">
        <v>414</v>
      </c>
    </row>
    <row r="223" spans="2:65" s="1" customFormat="1" ht="24.15" customHeight="1" x14ac:dyDescent="0.2">
      <c r="B223" s="131"/>
      <c r="C223" s="145" t="s">
        <v>415</v>
      </c>
      <c r="D223" s="145" t="s">
        <v>121</v>
      </c>
      <c r="E223" s="146" t="s">
        <v>416</v>
      </c>
      <c r="F223" s="147" t="s">
        <v>417</v>
      </c>
      <c r="G223" s="148" t="s">
        <v>231</v>
      </c>
      <c r="H223" s="149">
        <v>1</v>
      </c>
      <c r="I223" s="150"/>
      <c r="J223" s="150"/>
      <c r="K223" s="151"/>
      <c r="L223" s="152"/>
      <c r="M223" s="153" t="s">
        <v>1</v>
      </c>
      <c r="N223" s="154" t="s">
        <v>32</v>
      </c>
      <c r="O223" s="141">
        <v>0</v>
      </c>
      <c r="P223" s="141">
        <f t="shared" si="27"/>
        <v>0</v>
      </c>
      <c r="Q223" s="141">
        <v>2.0500000000000002E-3</v>
      </c>
      <c r="R223" s="141">
        <f t="shared" si="28"/>
        <v>2.0500000000000002E-3</v>
      </c>
      <c r="S223" s="141">
        <v>0</v>
      </c>
      <c r="T223" s="142">
        <f t="shared" si="29"/>
        <v>0</v>
      </c>
      <c r="AR223" s="143" t="s">
        <v>124</v>
      </c>
      <c r="AT223" s="143" t="s">
        <v>121</v>
      </c>
      <c r="AU223" s="143" t="s">
        <v>111</v>
      </c>
      <c r="AY223" s="13" t="s">
        <v>112</v>
      </c>
      <c r="BE223" s="144">
        <f t="shared" si="30"/>
        <v>0</v>
      </c>
      <c r="BF223" s="144">
        <f t="shared" si="31"/>
        <v>0</v>
      </c>
      <c r="BG223" s="144">
        <f t="shared" si="32"/>
        <v>0</v>
      </c>
      <c r="BH223" s="144">
        <f t="shared" si="33"/>
        <v>0</v>
      </c>
      <c r="BI223" s="144">
        <f t="shared" si="34"/>
        <v>0</v>
      </c>
      <c r="BJ223" s="13" t="s">
        <v>111</v>
      </c>
      <c r="BK223" s="144">
        <f t="shared" si="35"/>
        <v>0</v>
      </c>
      <c r="BL223" s="13" t="s">
        <v>119</v>
      </c>
      <c r="BM223" s="143" t="s">
        <v>418</v>
      </c>
    </row>
    <row r="224" spans="2:65" s="1" customFormat="1" ht="16.5" customHeight="1" x14ac:dyDescent="0.2">
      <c r="B224" s="131"/>
      <c r="C224" s="132" t="s">
        <v>419</v>
      </c>
      <c r="D224" s="132" t="s">
        <v>115</v>
      </c>
      <c r="E224" s="133" t="s">
        <v>420</v>
      </c>
      <c r="F224" s="134" t="s">
        <v>421</v>
      </c>
      <c r="G224" s="135" t="s">
        <v>272</v>
      </c>
      <c r="H224" s="136">
        <v>1</v>
      </c>
      <c r="I224" s="137"/>
      <c r="J224" s="137"/>
      <c r="K224" s="138"/>
      <c r="L224" s="25"/>
      <c r="M224" s="139" t="s">
        <v>1</v>
      </c>
      <c r="N224" s="140" t="s">
        <v>32</v>
      </c>
      <c r="O224" s="141">
        <v>0.77844999999999998</v>
      </c>
      <c r="P224" s="141">
        <f t="shared" si="27"/>
        <v>0.77844999999999998</v>
      </c>
      <c r="Q224" s="141">
        <v>4.0329999999999998E-2</v>
      </c>
      <c r="R224" s="141">
        <f t="shared" si="28"/>
        <v>4.0329999999999998E-2</v>
      </c>
      <c r="S224" s="141">
        <v>0</v>
      </c>
      <c r="T224" s="142">
        <f t="shared" si="29"/>
        <v>0</v>
      </c>
      <c r="AR224" s="143" t="s">
        <v>119</v>
      </c>
      <c r="AT224" s="143" t="s">
        <v>115</v>
      </c>
      <c r="AU224" s="143" t="s">
        <v>111</v>
      </c>
      <c r="AY224" s="13" t="s">
        <v>112</v>
      </c>
      <c r="BE224" s="144">
        <f t="shared" si="30"/>
        <v>0</v>
      </c>
      <c r="BF224" s="144">
        <f t="shared" si="31"/>
        <v>0</v>
      </c>
      <c r="BG224" s="144">
        <f t="shared" si="32"/>
        <v>0</v>
      </c>
      <c r="BH224" s="144">
        <f t="shared" si="33"/>
        <v>0</v>
      </c>
      <c r="BI224" s="144">
        <f t="shared" si="34"/>
        <v>0</v>
      </c>
      <c r="BJ224" s="13" t="s">
        <v>111</v>
      </c>
      <c r="BK224" s="144">
        <f t="shared" si="35"/>
        <v>0</v>
      </c>
      <c r="BL224" s="13" t="s">
        <v>119</v>
      </c>
      <c r="BM224" s="143" t="s">
        <v>422</v>
      </c>
    </row>
    <row r="225" spans="2:65" s="1" customFormat="1" ht="24.15" customHeight="1" x14ac:dyDescent="0.2">
      <c r="B225" s="131"/>
      <c r="C225" s="132" t="s">
        <v>423</v>
      </c>
      <c r="D225" s="132" t="s">
        <v>115</v>
      </c>
      <c r="E225" s="133" t="s">
        <v>424</v>
      </c>
      <c r="F225" s="134" t="s">
        <v>425</v>
      </c>
      <c r="G225" s="135" t="s">
        <v>272</v>
      </c>
      <c r="H225" s="136">
        <v>5</v>
      </c>
      <c r="I225" s="137"/>
      <c r="J225" s="137"/>
      <c r="K225" s="138"/>
      <c r="L225" s="25"/>
      <c r="M225" s="139" t="s">
        <v>1</v>
      </c>
      <c r="N225" s="140" t="s">
        <v>32</v>
      </c>
      <c r="O225" s="141">
        <v>0.26601000000000002</v>
      </c>
      <c r="P225" s="141">
        <f t="shared" si="27"/>
        <v>1.3300500000000002</v>
      </c>
      <c r="Q225" s="141">
        <v>1.8389999999999998E-5</v>
      </c>
      <c r="R225" s="141">
        <f t="shared" si="28"/>
        <v>9.1949999999999985E-5</v>
      </c>
      <c r="S225" s="141">
        <v>0</v>
      </c>
      <c r="T225" s="142">
        <f t="shared" si="29"/>
        <v>0</v>
      </c>
      <c r="AR225" s="143" t="s">
        <v>119</v>
      </c>
      <c r="AT225" s="143" t="s">
        <v>115</v>
      </c>
      <c r="AU225" s="143" t="s">
        <v>111</v>
      </c>
      <c r="AY225" s="13" t="s">
        <v>112</v>
      </c>
      <c r="BE225" s="144">
        <f t="shared" si="30"/>
        <v>0</v>
      </c>
      <c r="BF225" s="144">
        <f t="shared" si="31"/>
        <v>0</v>
      </c>
      <c r="BG225" s="144">
        <f t="shared" si="32"/>
        <v>0</v>
      </c>
      <c r="BH225" s="144">
        <f t="shared" si="33"/>
        <v>0</v>
      </c>
      <c r="BI225" s="144">
        <f t="shared" si="34"/>
        <v>0</v>
      </c>
      <c r="BJ225" s="13" t="s">
        <v>111</v>
      </c>
      <c r="BK225" s="144">
        <f t="shared" si="35"/>
        <v>0</v>
      </c>
      <c r="BL225" s="13" t="s">
        <v>119</v>
      </c>
      <c r="BM225" s="143" t="s">
        <v>426</v>
      </c>
    </row>
    <row r="226" spans="2:65" s="1" customFormat="1" ht="33" customHeight="1" x14ac:dyDescent="0.2">
      <c r="B226" s="131"/>
      <c r="C226" s="145" t="s">
        <v>427</v>
      </c>
      <c r="D226" s="145" t="s">
        <v>121</v>
      </c>
      <c r="E226" s="146" t="s">
        <v>428</v>
      </c>
      <c r="F226" s="147" t="s">
        <v>429</v>
      </c>
      <c r="G226" s="148" t="s">
        <v>231</v>
      </c>
      <c r="H226" s="149">
        <v>1</v>
      </c>
      <c r="I226" s="150"/>
      <c r="J226" s="150"/>
      <c r="K226" s="151"/>
      <c r="L226" s="152"/>
      <c r="M226" s="153" t="s">
        <v>1</v>
      </c>
      <c r="N226" s="154" t="s">
        <v>32</v>
      </c>
      <c r="O226" s="141">
        <v>0</v>
      </c>
      <c r="P226" s="141">
        <f t="shared" si="27"/>
        <v>0</v>
      </c>
      <c r="Q226" s="141">
        <v>1.7569999999999999E-2</v>
      </c>
      <c r="R226" s="141">
        <f t="shared" si="28"/>
        <v>1.7569999999999999E-2</v>
      </c>
      <c r="S226" s="141">
        <v>0</v>
      </c>
      <c r="T226" s="142">
        <f t="shared" si="29"/>
        <v>0</v>
      </c>
      <c r="AR226" s="143" t="s">
        <v>124</v>
      </c>
      <c r="AT226" s="143" t="s">
        <v>121</v>
      </c>
      <c r="AU226" s="143" t="s">
        <v>111</v>
      </c>
      <c r="AY226" s="13" t="s">
        <v>112</v>
      </c>
      <c r="BE226" s="144">
        <f t="shared" si="30"/>
        <v>0</v>
      </c>
      <c r="BF226" s="144">
        <f t="shared" si="31"/>
        <v>0</v>
      </c>
      <c r="BG226" s="144">
        <f t="shared" si="32"/>
        <v>0</v>
      </c>
      <c r="BH226" s="144">
        <f t="shared" si="33"/>
        <v>0</v>
      </c>
      <c r="BI226" s="144">
        <f t="shared" si="34"/>
        <v>0</v>
      </c>
      <c r="BJ226" s="13" t="s">
        <v>111</v>
      </c>
      <c r="BK226" s="144">
        <f t="shared" si="35"/>
        <v>0</v>
      </c>
      <c r="BL226" s="13" t="s">
        <v>119</v>
      </c>
      <c r="BM226" s="143" t="s">
        <v>430</v>
      </c>
    </row>
    <row r="227" spans="2:65" s="1" customFormat="1" ht="33" customHeight="1" x14ac:dyDescent="0.2">
      <c r="B227" s="131"/>
      <c r="C227" s="145" t="s">
        <v>431</v>
      </c>
      <c r="D227" s="145" t="s">
        <v>121</v>
      </c>
      <c r="E227" s="146" t="s">
        <v>432</v>
      </c>
      <c r="F227" s="147" t="s">
        <v>433</v>
      </c>
      <c r="G227" s="148" t="s">
        <v>231</v>
      </c>
      <c r="H227" s="149">
        <v>1</v>
      </c>
      <c r="I227" s="150"/>
      <c r="J227" s="150"/>
      <c r="K227" s="151"/>
      <c r="L227" s="152"/>
      <c r="M227" s="153" t="s">
        <v>1</v>
      </c>
      <c r="N227" s="154" t="s">
        <v>32</v>
      </c>
      <c r="O227" s="141">
        <v>0</v>
      </c>
      <c r="P227" s="141">
        <f t="shared" si="27"/>
        <v>0</v>
      </c>
      <c r="Q227" s="141">
        <v>1.7569999999999999E-2</v>
      </c>
      <c r="R227" s="141">
        <f t="shared" si="28"/>
        <v>1.7569999999999999E-2</v>
      </c>
      <c r="S227" s="141">
        <v>0</v>
      </c>
      <c r="T227" s="142">
        <f t="shared" si="29"/>
        <v>0</v>
      </c>
      <c r="AR227" s="143" t="s">
        <v>124</v>
      </c>
      <c r="AT227" s="143" t="s">
        <v>121</v>
      </c>
      <c r="AU227" s="143" t="s">
        <v>111</v>
      </c>
      <c r="AY227" s="13" t="s">
        <v>112</v>
      </c>
      <c r="BE227" s="144">
        <f t="shared" si="30"/>
        <v>0</v>
      </c>
      <c r="BF227" s="144">
        <f t="shared" si="31"/>
        <v>0</v>
      </c>
      <c r="BG227" s="144">
        <f t="shared" si="32"/>
        <v>0</v>
      </c>
      <c r="BH227" s="144">
        <f t="shared" si="33"/>
        <v>0</v>
      </c>
      <c r="BI227" s="144">
        <f t="shared" si="34"/>
        <v>0</v>
      </c>
      <c r="BJ227" s="13" t="s">
        <v>111</v>
      </c>
      <c r="BK227" s="144">
        <f t="shared" si="35"/>
        <v>0</v>
      </c>
      <c r="BL227" s="13" t="s">
        <v>119</v>
      </c>
      <c r="BM227" s="143" t="s">
        <v>434</v>
      </c>
    </row>
    <row r="228" spans="2:65" s="1" customFormat="1" ht="33" customHeight="1" x14ac:dyDescent="0.2">
      <c r="B228" s="131"/>
      <c r="C228" s="145" t="s">
        <v>435</v>
      </c>
      <c r="D228" s="145" t="s">
        <v>121</v>
      </c>
      <c r="E228" s="146" t="s">
        <v>436</v>
      </c>
      <c r="F228" s="147" t="s">
        <v>433</v>
      </c>
      <c r="G228" s="148" t="s">
        <v>231</v>
      </c>
      <c r="H228" s="149">
        <v>1</v>
      </c>
      <c r="I228" s="150"/>
      <c r="J228" s="150"/>
      <c r="K228" s="151"/>
      <c r="L228" s="152"/>
      <c r="M228" s="153" t="s">
        <v>1</v>
      </c>
      <c r="N228" s="154" t="s">
        <v>32</v>
      </c>
      <c r="O228" s="141">
        <v>0</v>
      </c>
      <c r="P228" s="141">
        <f t="shared" ref="P228:P250" si="36">O228*H228</f>
        <v>0</v>
      </c>
      <c r="Q228" s="141">
        <v>1.7569999999999999E-2</v>
      </c>
      <c r="R228" s="141">
        <f t="shared" ref="R228:R250" si="37">Q228*H228</f>
        <v>1.7569999999999999E-2</v>
      </c>
      <c r="S228" s="141">
        <v>0</v>
      </c>
      <c r="T228" s="142">
        <f t="shared" ref="T228:T250" si="38">S228*H228</f>
        <v>0</v>
      </c>
      <c r="AR228" s="143" t="s">
        <v>124</v>
      </c>
      <c r="AT228" s="143" t="s">
        <v>121</v>
      </c>
      <c r="AU228" s="143" t="s">
        <v>111</v>
      </c>
      <c r="AY228" s="13" t="s">
        <v>112</v>
      </c>
      <c r="BE228" s="144">
        <f t="shared" ref="BE228:BE250" si="39">IF(N228="základná",J228,0)</f>
        <v>0</v>
      </c>
      <c r="BF228" s="144">
        <f t="shared" ref="BF228:BF250" si="40">IF(N228="znížená",J228,0)</f>
        <v>0</v>
      </c>
      <c r="BG228" s="144">
        <f t="shared" ref="BG228:BG250" si="41">IF(N228="zákl. prenesená",J228,0)</f>
        <v>0</v>
      </c>
      <c r="BH228" s="144">
        <f t="shared" ref="BH228:BH250" si="42">IF(N228="zníž. prenesená",J228,0)</f>
        <v>0</v>
      </c>
      <c r="BI228" s="144">
        <f t="shared" ref="BI228:BI250" si="43">IF(N228="nulová",J228,0)</f>
        <v>0</v>
      </c>
      <c r="BJ228" s="13" t="s">
        <v>111</v>
      </c>
      <c r="BK228" s="144">
        <f t="shared" ref="BK228:BK250" si="44">ROUND(I228*H228,2)</f>
        <v>0</v>
      </c>
      <c r="BL228" s="13" t="s">
        <v>119</v>
      </c>
      <c r="BM228" s="143" t="s">
        <v>437</v>
      </c>
    </row>
    <row r="229" spans="2:65" s="1" customFormat="1" ht="24.15" customHeight="1" x14ac:dyDescent="0.2">
      <c r="B229" s="131"/>
      <c r="C229" s="145" t="s">
        <v>438</v>
      </c>
      <c r="D229" s="145" t="s">
        <v>121</v>
      </c>
      <c r="E229" s="146" t="s">
        <v>439</v>
      </c>
      <c r="F229" s="147" t="s">
        <v>440</v>
      </c>
      <c r="G229" s="148" t="s">
        <v>231</v>
      </c>
      <c r="H229" s="149">
        <v>1</v>
      </c>
      <c r="I229" s="150"/>
      <c r="J229" s="150"/>
      <c r="K229" s="151"/>
      <c r="L229" s="152"/>
      <c r="M229" s="153" t="s">
        <v>1</v>
      </c>
      <c r="N229" s="154" t="s">
        <v>32</v>
      </c>
      <c r="O229" s="141">
        <v>0</v>
      </c>
      <c r="P229" s="141">
        <f t="shared" si="36"/>
        <v>0</v>
      </c>
      <c r="Q229" s="141">
        <v>1.7569999999999999E-2</v>
      </c>
      <c r="R229" s="141">
        <f t="shared" si="37"/>
        <v>1.7569999999999999E-2</v>
      </c>
      <c r="S229" s="141">
        <v>0</v>
      </c>
      <c r="T229" s="142">
        <f t="shared" si="38"/>
        <v>0</v>
      </c>
      <c r="AR229" s="143" t="s">
        <v>124</v>
      </c>
      <c r="AT229" s="143" t="s">
        <v>121</v>
      </c>
      <c r="AU229" s="143" t="s">
        <v>111</v>
      </c>
      <c r="AY229" s="13" t="s">
        <v>112</v>
      </c>
      <c r="BE229" s="144">
        <f t="shared" si="39"/>
        <v>0</v>
      </c>
      <c r="BF229" s="144">
        <f t="shared" si="40"/>
        <v>0</v>
      </c>
      <c r="BG229" s="144">
        <f t="shared" si="41"/>
        <v>0</v>
      </c>
      <c r="BH229" s="144">
        <f t="shared" si="42"/>
        <v>0</v>
      </c>
      <c r="BI229" s="144">
        <f t="shared" si="43"/>
        <v>0</v>
      </c>
      <c r="BJ229" s="13" t="s">
        <v>111</v>
      </c>
      <c r="BK229" s="144">
        <f t="shared" si="44"/>
        <v>0</v>
      </c>
      <c r="BL229" s="13" t="s">
        <v>119</v>
      </c>
      <c r="BM229" s="143" t="s">
        <v>441</v>
      </c>
    </row>
    <row r="230" spans="2:65" s="1" customFormat="1" ht="24.15" customHeight="1" x14ac:dyDescent="0.2">
      <c r="B230" s="131"/>
      <c r="C230" s="145" t="s">
        <v>442</v>
      </c>
      <c r="D230" s="145" t="s">
        <v>121</v>
      </c>
      <c r="E230" s="146" t="s">
        <v>443</v>
      </c>
      <c r="F230" s="147" t="s">
        <v>440</v>
      </c>
      <c r="G230" s="148" t="s">
        <v>231</v>
      </c>
      <c r="H230" s="149">
        <v>1</v>
      </c>
      <c r="I230" s="150"/>
      <c r="J230" s="150"/>
      <c r="K230" s="151"/>
      <c r="L230" s="152"/>
      <c r="M230" s="153" t="s">
        <v>1</v>
      </c>
      <c r="N230" s="154" t="s">
        <v>32</v>
      </c>
      <c r="O230" s="141">
        <v>0</v>
      </c>
      <c r="P230" s="141">
        <f t="shared" si="36"/>
        <v>0</v>
      </c>
      <c r="Q230" s="141">
        <v>1.7569999999999999E-2</v>
      </c>
      <c r="R230" s="141">
        <f t="shared" si="37"/>
        <v>1.7569999999999999E-2</v>
      </c>
      <c r="S230" s="141">
        <v>0</v>
      </c>
      <c r="T230" s="142">
        <f t="shared" si="38"/>
        <v>0</v>
      </c>
      <c r="AR230" s="143" t="s">
        <v>124</v>
      </c>
      <c r="AT230" s="143" t="s">
        <v>121</v>
      </c>
      <c r="AU230" s="143" t="s">
        <v>111</v>
      </c>
      <c r="AY230" s="13" t="s">
        <v>112</v>
      </c>
      <c r="BE230" s="144">
        <f t="shared" si="39"/>
        <v>0</v>
      </c>
      <c r="BF230" s="144">
        <f t="shared" si="40"/>
        <v>0</v>
      </c>
      <c r="BG230" s="144">
        <f t="shared" si="41"/>
        <v>0</v>
      </c>
      <c r="BH230" s="144">
        <f t="shared" si="42"/>
        <v>0</v>
      </c>
      <c r="BI230" s="144">
        <f t="shared" si="43"/>
        <v>0</v>
      </c>
      <c r="BJ230" s="13" t="s">
        <v>111</v>
      </c>
      <c r="BK230" s="144">
        <f t="shared" si="44"/>
        <v>0</v>
      </c>
      <c r="BL230" s="13" t="s">
        <v>119</v>
      </c>
      <c r="BM230" s="143" t="s">
        <v>444</v>
      </c>
    </row>
    <row r="231" spans="2:65" s="1" customFormat="1" ht="24.15" customHeight="1" x14ac:dyDescent="0.2">
      <c r="B231" s="131"/>
      <c r="C231" s="145" t="s">
        <v>999</v>
      </c>
      <c r="D231" s="145" t="s">
        <v>121</v>
      </c>
      <c r="E231" s="146" t="s">
        <v>443</v>
      </c>
      <c r="F231" s="147" t="s">
        <v>1000</v>
      </c>
      <c r="G231" s="148" t="s">
        <v>231</v>
      </c>
      <c r="H231" s="149">
        <v>0</v>
      </c>
      <c r="I231" s="150"/>
      <c r="J231" s="150"/>
      <c r="K231" s="151"/>
      <c r="L231" s="152"/>
      <c r="M231" s="153"/>
      <c r="N231" s="154"/>
      <c r="O231" s="141"/>
      <c r="P231" s="141"/>
      <c r="Q231" s="141"/>
      <c r="R231" s="141"/>
      <c r="S231" s="141"/>
      <c r="T231" s="142"/>
      <c r="AR231" s="143"/>
      <c r="AT231" s="143"/>
      <c r="AU231" s="143"/>
      <c r="AY231" s="13"/>
      <c r="BE231" s="144"/>
      <c r="BF231" s="144"/>
      <c r="BG231" s="144"/>
      <c r="BH231" s="144"/>
      <c r="BI231" s="144"/>
      <c r="BJ231" s="13"/>
      <c r="BK231" s="144"/>
      <c r="BL231" s="13"/>
      <c r="BM231" s="143"/>
    </row>
    <row r="232" spans="2:65" s="1" customFormat="1" ht="24.15" customHeight="1" x14ac:dyDescent="0.2">
      <c r="B232" s="131"/>
      <c r="C232" s="132" t="s">
        <v>445</v>
      </c>
      <c r="D232" s="132" t="s">
        <v>115</v>
      </c>
      <c r="E232" s="133" t="s">
        <v>446</v>
      </c>
      <c r="F232" s="134" t="s">
        <v>447</v>
      </c>
      <c r="G232" s="135" t="s">
        <v>272</v>
      </c>
      <c r="H232" s="136">
        <v>3</v>
      </c>
      <c r="I232" s="137"/>
      <c r="J232" s="137"/>
      <c r="K232" s="138"/>
      <c r="L232" s="25"/>
      <c r="M232" s="139" t="s">
        <v>1</v>
      </c>
      <c r="N232" s="140" t="s">
        <v>32</v>
      </c>
      <c r="O232" s="141">
        <v>0.50136000000000003</v>
      </c>
      <c r="P232" s="141">
        <f t="shared" si="36"/>
        <v>1.5040800000000001</v>
      </c>
      <c r="Q232" s="141">
        <v>6.2034000000000004E-4</v>
      </c>
      <c r="R232" s="141">
        <f t="shared" si="37"/>
        <v>1.8610200000000001E-3</v>
      </c>
      <c r="S232" s="141">
        <v>0</v>
      </c>
      <c r="T232" s="142">
        <f t="shared" si="38"/>
        <v>0</v>
      </c>
      <c r="AR232" s="143" t="s">
        <v>119</v>
      </c>
      <c r="AT232" s="143" t="s">
        <v>115</v>
      </c>
      <c r="AU232" s="143" t="s">
        <v>111</v>
      </c>
      <c r="AY232" s="13" t="s">
        <v>112</v>
      </c>
      <c r="BE232" s="144">
        <f t="shared" si="39"/>
        <v>0</v>
      </c>
      <c r="BF232" s="144">
        <f t="shared" si="40"/>
        <v>0</v>
      </c>
      <c r="BG232" s="144">
        <f t="shared" si="41"/>
        <v>0</v>
      </c>
      <c r="BH232" s="144">
        <f t="shared" si="42"/>
        <v>0</v>
      </c>
      <c r="BI232" s="144">
        <f t="shared" si="43"/>
        <v>0</v>
      </c>
      <c r="BJ232" s="13" t="s">
        <v>111</v>
      </c>
      <c r="BK232" s="144">
        <f t="shared" si="44"/>
        <v>0</v>
      </c>
      <c r="BL232" s="13" t="s">
        <v>119</v>
      </c>
      <c r="BM232" s="143" t="s">
        <v>448</v>
      </c>
    </row>
    <row r="233" spans="2:65" s="1" customFormat="1" ht="24.15" customHeight="1" x14ac:dyDescent="0.2">
      <c r="B233" s="131"/>
      <c r="C233" s="132" t="s">
        <v>449</v>
      </c>
      <c r="D233" s="132" t="s">
        <v>115</v>
      </c>
      <c r="E233" s="133" t="s">
        <v>450</v>
      </c>
      <c r="F233" s="134" t="s">
        <v>451</v>
      </c>
      <c r="G233" s="135" t="s">
        <v>272</v>
      </c>
      <c r="H233" s="136">
        <v>3</v>
      </c>
      <c r="I233" s="137"/>
      <c r="J233" s="137"/>
      <c r="K233" s="138"/>
      <c r="L233" s="25"/>
      <c r="M233" s="139" t="s">
        <v>1</v>
      </c>
      <c r="N233" s="140" t="s">
        <v>32</v>
      </c>
      <c r="O233" s="141">
        <v>0.56035999999999997</v>
      </c>
      <c r="P233" s="141">
        <f t="shared" si="36"/>
        <v>1.6810799999999999</v>
      </c>
      <c r="Q233" s="141">
        <v>6.2034000000000004E-4</v>
      </c>
      <c r="R233" s="141">
        <f t="shared" si="37"/>
        <v>1.8610200000000001E-3</v>
      </c>
      <c r="S233" s="141">
        <v>0</v>
      </c>
      <c r="T233" s="142">
        <f t="shared" si="38"/>
        <v>0</v>
      </c>
      <c r="AR233" s="143" t="s">
        <v>119</v>
      </c>
      <c r="AT233" s="143" t="s">
        <v>115</v>
      </c>
      <c r="AU233" s="143" t="s">
        <v>111</v>
      </c>
      <c r="AY233" s="13" t="s">
        <v>112</v>
      </c>
      <c r="BE233" s="144">
        <f t="shared" si="39"/>
        <v>0</v>
      </c>
      <c r="BF233" s="144">
        <f t="shared" si="40"/>
        <v>0</v>
      </c>
      <c r="BG233" s="144">
        <f t="shared" si="41"/>
        <v>0</v>
      </c>
      <c r="BH233" s="144">
        <f t="shared" si="42"/>
        <v>0</v>
      </c>
      <c r="BI233" s="144">
        <f t="shared" si="43"/>
        <v>0</v>
      </c>
      <c r="BJ233" s="13" t="s">
        <v>111</v>
      </c>
      <c r="BK233" s="144">
        <f t="shared" si="44"/>
        <v>0</v>
      </c>
      <c r="BL233" s="13" t="s">
        <v>119</v>
      </c>
      <c r="BM233" s="143" t="s">
        <v>452</v>
      </c>
    </row>
    <row r="234" spans="2:65" s="1" customFormat="1" ht="24.15" customHeight="1" x14ac:dyDescent="0.2">
      <c r="B234" s="131"/>
      <c r="C234" s="132" t="s">
        <v>453</v>
      </c>
      <c r="D234" s="132" t="s">
        <v>115</v>
      </c>
      <c r="E234" s="133" t="s">
        <v>454</v>
      </c>
      <c r="F234" s="134" t="s">
        <v>455</v>
      </c>
      <c r="G234" s="135" t="s">
        <v>272</v>
      </c>
      <c r="H234" s="136">
        <v>3</v>
      </c>
      <c r="I234" s="137"/>
      <c r="J234" s="137"/>
      <c r="K234" s="138"/>
      <c r="L234" s="25"/>
      <c r="M234" s="139" t="s">
        <v>1</v>
      </c>
      <c r="N234" s="140" t="s">
        <v>32</v>
      </c>
      <c r="O234" s="141">
        <v>0.60077000000000003</v>
      </c>
      <c r="P234" s="141">
        <f t="shared" si="36"/>
        <v>1.8023100000000001</v>
      </c>
      <c r="Q234" s="141">
        <v>1.31986E-3</v>
      </c>
      <c r="R234" s="141">
        <f t="shared" si="37"/>
        <v>3.9595799999999999E-3</v>
      </c>
      <c r="S234" s="141">
        <v>0</v>
      </c>
      <c r="T234" s="142">
        <f t="shared" si="38"/>
        <v>0</v>
      </c>
      <c r="AR234" s="143" t="s">
        <v>119</v>
      </c>
      <c r="AT234" s="143" t="s">
        <v>115</v>
      </c>
      <c r="AU234" s="143" t="s">
        <v>111</v>
      </c>
      <c r="AY234" s="13" t="s">
        <v>112</v>
      </c>
      <c r="BE234" s="144">
        <f t="shared" si="39"/>
        <v>0</v>
      </c>
      <c r="BF234" s="144">
        <f t="shared" si="40"/>
        <v>0</v>
      </c>
      <c r="BG234" s="144">
        <f t="shared" si="41"/>
        <v>0</v>
      </c>
      <c r="BH234" s="144">
        <f t="shared" si="42"/>
        <v>0</v>
      </c>
      <c r="BI234" s="144">
        <f t="shared" si="43"/>
        <v>0</v>
      </c>
      <c r="BJ234" s="13" t="s">
        <v>111</v>
      </c>
      <c r="BK234" s="144">
        <f t="shared" si="44"/>
        <v>0</v>
      </c>
      <c r="BL234" s="13" t="s">
        <v>119</v>
      </c>
      <c r="BM234" s="143" t="s">
        <v>456</v>
      </c>
    </row>
    <row r="235" spans="2:65" s="1" customFormat="1" ht="24.15" customHeight="1" x14ac:dyDescent="0.2">
      <c r="B235" s="131"/>
      <c r="C235" s="145" t="s">
        <v>457</v>
      </c>
      <c r="D235" s="145" t="s">
        <v>121</v>
      </c>
      <c r="E235" s="146" t="s">
        <v>458</v>
      </c>
      <c r="F235" s="147" t="s">
        <v>459</v>
      </c>
      <c r="G235" s="148" t="s">
        <v>231</v>
      </c>
      <c r="H235" s="149">
        <v>3</v>
      </c>
      <c r="I235" s="150"/>
      <c r="J235" s="150"/>
      <c r="K235" s="151"/>
      <c r="L235" s="152"/>
      <c r="M235" s="153" t="s">
        <v>1</v>
      </c>
      <c r="N235" s="154" t="s">
        <v>32</v>
      </c>
      <c r="O235" s="141">
        <v>0</v>
      </c>
      <c r="P235" s="141">
        <f t="shared" si="36"/>
        <v>0</v>
      </c>
      <c r="Q235" s="141">
        <v>2.1229999999999999E-2</v>
      </c>
      <c r="R235" s="141">
        <f t="shared" si="37"/>
        <v>6.3689999999999997E-2</v>
      </c>
      <c r="S235" s="141">
        <v>0</v>
      </c>
      <c r="T235" s="142">
        <f t="shared" si="38"/>
        <v>0</v>
      </c>
      <c r="AR235" s="143" t="s">
        <v>124</v>
      </c>
      <c r="AT235" s="143" t="s">
        <v>121</v>
      </c>
      <c r="AU235" s="143" t="s">
        <v>111</v>
      </c>
      <c r="AY235" s="13" t="s">
        <v>112</v>
      </c>
      <c r="BE235" s="144">
        <f t="shared" si="39"/>
        <v>0</v>
      </c>
      <c r="BF235" s="144">
        <f t="shared" si="40"/>
        <v>0</v>
      </c>
      <c r="BG235" s="144">
        <f t="shared" si="41"/>
        <v>0</v>
      </c>
      <c r="BH235" s="144">
        <f t="shared" si="42"/>
        <v>0</v>
      </c>
      <c r="BI235" s="144">
        <f t="shared" si="43"/>
        <v>0</v>
      </c>
      <c r="BJ235" s="13" t="s">
        <v>111</v>
      </c>
      <c r="BK235" s="144">
        <f t="shared" si="44"/>
        <v>0</v>
      </c>
      <c r="BL235" s="13" t="s">
        <v>119</v>
      </c>
      <c r="BM235" s="143" t="s">
        <v>460</v>
      </c>
    </row>
    <row r="236" spans="2:65" s="1" customFormat="1" ht="24.15" customHeight="1" x14ac:dyDescent="0.2">
      <c r="B236" s="131"/>
      <c r="C236" s="145" t="s">
        <v>461</v>
      </c>
      <c r="D236" s="145" t="s">
        <v>121</v>
      </c>
      <c r="E236" s="146" t="s">
        <v>462</v>
      </c>
      <c r="F236" s="147" t="s">
        <v>463</v>
      </c>
      <c r="G236" s="148" t="s">
        <v>231</v>
      </c>
      <c r="H236" s="149">
        <v>1</v>
      </c>
      <c r="I236" s="150"/>
      <c r="J236" s="150"/>
      <c r="K236" s="151"/>
      <c r="L236" s="152"/>
      <c r="M236" s="153" t="s">
        <v>1</v>
      </c>
      <c r="N236" s="154" t="s">
        <v>32</v>
      </c>
      <c r="O236" s="141">
        <v>0</v>
      </c>
      <c r="P236" s="141">
        <f t="shared" si="36"/>
        <v>0</v>
      </c>
      <c r="Q236" s="141">
        <v>5.4999999999999997E-3</v>
      </c>
      <c r="R236" s="141">
        <f t="shared" si="37"/>
        <v>5.4999999999999997E-3</v>
      </c>
      <c r="S236" s="141">
        <v>0</v>
      </c>
      <c r="T236" s="142">
        <f t="shared" si="38"/>
        <v>0</v>
      </c>
      <c r="AR236" s="143" t="s">
        <v>124</v>
      </c>
      <c r="AT236" s="143" t="s">
        <v>121</v>
      </c>
      <c r="AU236" s="143" t="s">
        <v>111</v>
      </c>
      <c r="AY236" s="13" t="s">
        <v>112</v>
      </c>
      <c r="BE236" s="144">
        <f t="shared" si="39"/>
        <v>0</v>
      </c>
      <c r="BF236" s="144">
        <f t="shared" si="40"/>
        <v>0</v>
      </c>
      <c r="BG236" s="144">
        <f t="shared" si="41"/>
        <v>0</v>
      </c>
      <c r="BH236" s="144">
        <f t="shared" si="42"/>
        <v>0</v>
      </c>
      <c r="BI236" s="144">
        <f t="shared" si="43"/>
        <v>0</v>
      </c>
      <c r="BJ236" s="13" t="s">
        <v>111</v>
      </c>
      <c r="BK236" s="144">
        <f t="shared" si="44"/>
        <v>0</v>
      </c>
      <c r="BL236" s="13" t="s">
        <v>119</v>
      </c>
      <c r="BM236" s="143" t="s">
        <v>464</v>
      </c>
    </row>
    <row r="237" spans="2:65" s="1" customFormat="1" ht="24.15" customHeight="1" x14ac:dyDescent="0.2">
      <c r="B237" s="131"/>
      <c r="C237" s="145" t="s">
        <v>465</v>
      </c>
      <c r="D237" s="145" t="s">
        <v>121</v>
      </c>
      <c r="E237" s="146" t="s">
        <v>466</v>
      </c>
      <c r="F237" s="147" t="s">
        <v>467</v>
      </c>
      <c r="G237" s="148" t="s">
        <v>231</v>
      </c>
      <c r="H237" s="149">
        <v>1</v>
      </c>
      <c r="I237" s="150"/>
      <c r="J237" s="150"/>
      <c r="K237" s="151"/>
      <c r="L237" s="152"/>
      <c r="M237" s="153" t="s">
        <v>1</v>
      </c>
      <c r="N237" s="154" t="s">
        <v>32</v>
      </c>
      <c r="O237" s="141">
        <v>0</v>
      </c>
      <c r="P237" s="141">
        <f t="shared" si="36"/>
        <v>0</v>
      </c>
      <c r="Q237" s="141">
        <v>2.6839999999999999E-2</v>
      </c>
      <c r="R237" s="141">
        <f t="shared" si="37"/>
        <v>2.6839999999999999E-2</v>
      </c>
      <c r="S237" s="141">
        <v>0</v>
      </c>
      <c r="T237" s="142">
        <f t="shared" si="38"/>
        <v>0</v>
      </c>
      <c r="AR237" s="143" t="s">
        <v>124</v>
      </c>
      <c r="AT237" s="143" t="s">
        <v>121</v>
      </c>
      <c r="AU237" s="143" t="s">
        <v>111</v>
      </c>
      <c r="AY237" s="13" t="s">
        <v>112</v>
      </c>
      <c r="BE237" s="144">
        <f t="shared" si="39"/>
        <v>0</v>
      </c>
      <c r="BF237" s="144">
        <f t="shared" si="40"/>
        <v>0</v>
      </c>
      <c r="BG237" s="144">
        <f t="shared" si="41"/>
        <v>0</v>
      </c>
      <c r="BH237" s="144">
        <f t="shared" si="42"/>
        <v>0</v>
      </c>
      <c r="BI237" s="144">
        <f t="shared" si="43"/>
        <v>0</v>
      </c>
      <c r="BJ237" s="13" t="s">
        <v>111</v>
      </c>
      <c r="BK237" s="144">
        <f t="shared" si="44"/>
        <v>0</v>
      </c>
      <c r="BL237" s="13" t="s">
        <v>119</v>
      </c>
      <c r="BM237" s="143" t="s">
        <v>468</v>
      </c>
    </row>
    <row r="238" spans="2:65" s="1" customFormat="1" ht="24.15" customHeight="1" x14ac:dyDescent="0.2">
      <c r="B238" s="131"/>
      <c r="C238" s="145" t="s">
        <v>469</v>
      </c>
      <c r="D238" s="145" t="s">
        <v>121</v>
      </c>
      <c r="E238" s="146" t="s">
        <v>470</v>
      </c>
      <c r="F238" s="147" t="s">
        <v>471</v>
      </c>
      <c r="G238" s="148" t="s">
        <v>231</v>
      </c>
      <c r="H238" s="149">
        <v>2</v>
      </c>
      <c r="I238" s="150"/>
      <c r="J238" s="150"/>
      <c r="K238" s="151"/>
      <c r="L238" s="152"/>
      <c r="M238" s="153" t="s">
        <v>1</v>
      </c>
      <c r="N238" s="154" t="s">
        <v>32</v>
      </c>
      <c r="O238" s="141">
        <v>0</v>
      </c>
      <c r="P238" s="141">
        <f t="shared" si="36"/>
        <v>0</v>
      </c>
      <c r="Q238" s="141">
        <v>2.777E-2</v>
      </c>
      <c r="R238" s="141">
        <f t="shared" si="37"/>
        <v>5.5539999999999999E-2</v>
      </c>
      <c r="S238" s="141">
        <v>0</v>
      </c>
      <c r="T238" s="142">
        <f t="shared" si="38"/>
        <v>0</v>
      </c>
      <c r="AR238" s="143" t="s">
        <v>124</v>
      </c>
      <c r="AT238" s="143" t="s">
        <v>121</v>
      </c>
      <c r="AU238" s="143" t="s">
        <v>111</v>
      </c>
      <c r="AY238" s="13" t="s">
        <v>112</v>
      </c>
      <c r="BE238" s="144">
        <f t="shared" si="39"/>
        <v>0</v>
      </c>
      <c r="BF238" s="144">
        <f t="shared" si="40"/>
        <v>0</v>
      </c>
      <c r="BG238" s="144">
        <f t="shared" si="41"/>
        <v>0</v>
      </c>
      <c r="BH238" s="144">
        <f t="shared" si="42"/>
        <v>0</v>
      </c>
      <c r="BI238" s="144">
        <f t="shared" si="43"/>
        <v>0</v>
      </c>
      <c r="BJ238" s="13" t="s">
        <v>111</v>
      </c>
      <c r="BK238" s="144">
        <f t="shared" si="44"/>
        <v>0</v>
      </c>
      <c r="BL238" s="13" t="s">
        <v>119</v>
      </c>
      <c r="BM238" s="143" t="s">
        <v>472</v>
      </c>
    </row>
    <row r="239" spans="2:65" s="1" customFormat="1" ht="33" customHeight="1" x14ac:dyDescent="0.2">
      <c r="B239" s="131"/>
      <c r="C239" s="132" t="s">
        <v>473</v>
      </c>
      <c r="D239" s="132" t="s">
        <v>115</v>
      </c>
      <c r="E239" s="133" t="s">
        <v>474</v>
      </c>
      <c r="F239" s="134" t="s">
        <v>475</v>
      </c>
      <c r="G239" s="135" t="s">
        <v>231</v>
      </c>
      <c r="H239" s="136">
        <v>3</v>
      </c>
      <c r="I239" s="137"/>
      <c r="J239" s="137"/>
      <c r="K239" s="138"/>
      <c r="L239" s="25"/>
      <c r="M239" s="139" t="s">
        <v>1</v>
      </c>
      <c r="N239" s="140" t="s">
        <v>32</v>
      </c>
      <c r="O239" s="141">
        <v>54</v>
      </c>
      <c r="P239" s="141">
        <f t="shared" si="36"/>
        <v>162</v>
      </c>
      <c r="Q239" s="141">
        <v>0</v>
      </c>
      <c r="R239" s="141">
        <f t="shared" si="37"/>
        <v>0</v>
      </c>
      <c r="S239" s="141">
        <v>0</v>
      </c>
      <c r="T239" s="142">
        <f t="shared" si="38"/>
        <v>0</v>
      </c>
      <c r="AR239" s="143" t="s">
        <v>119</v>
      </c>
      <c r="AT239" s="143" t="s">
        <v>115</v>
      </c>
      <c r="AU239" s="143" t="s">
        <v>111</v>
      </c>
      <c r="AY239" s="13" t="s">
        <v>112</v>
      </c>
      <c r="BE239" s="144">
        <f t="shared" si="39"/>
        <v>0</v>
      </c>
      <c r="BF239" s="144">
        <f t="shared" si="40"/>
        <v>0</v>
      </c>
      <c r="BG239" s="144">
        <f t="shared" si="41"/>
        <v>0</v>
      </c>
      <c r="BH239" s="144">
        <f t="shared" si="42"/>
        <v>0</v>
      </c>
      <c r="BI239" s="144">
        <f t="shared" si="43"/>
        <v>0</v>
      </c>
      <c r="BJ239" s="13" t="s">
        <v>111</v>
      </c>
      <c r="BK239" s="144">
        <f t="shared" si="44"/>
        <v>0</v>
      </c>
      <c r="BL239" s="13" t="s">
        <v>119</v>
      </c>
      <c r="BM239" s="143" t="s">
        <v>476</v>
      </c>
    </row>
    <row r="240" spans="2:65" s="1" customFormat="1" ht="16.5" customHeight="1" x14ac:dyDescent="0.2">
      <c r="B240" s="131"/>
      <c r="C240" s="145" t="s">
        <v>477</v>
      </c>
      <c r="D240" s="145" t="s">
        <v>121</v>
      </c>
      <c r="E240" s="146" t="s">
        <v>478</v>
      </c>
      <c r="F240" s="147" t="s">
        <v>479</v>
      </c>
      <c r="G240" s="148" t="s">
        <v>231</v>
      </c>
      <c r="H240" s="149">
        <v>3</v>
      </c>
      <c r="I240" s="150"/>
      <c r="J240" s="150"/>
      <c r="K240" s="151"/>
      <c r="L240" s="152"/>
      <c r="M240" s="153" t="s">
        <v>1</v>
      </c>
      <c r="N240" s="154" t="s">
        <v>32</v>
      </c>
      <c r="O240" s="141">
        <v>0</v>
      </c>
      <c r="P240" s="141">
        <f t="shared" si="36"/>
        <v>0</v>
      </c>
      <c r="Q240" s="141">
        <v>0.17499999999999999</v>
      </c>
      <c r="R240" s="141">
        <f t="shared" si="37"/>
        <v>0.52499999999999991</v>
      </c>
      <c r="S240" s="141">
        <v>0</v>
      </c>
      <c r="T240" s="142">
        <f t="shared" si="38"/>
        <v>0</v>
      </c>
      <c r="AR240" s="143" t="s">
        <v>124</v>
      </c>
      <c r="AT240" s="143" t="s">
        <v>121</v>
      </c>
      <c r="AU240" s="143" t="s">
        <v>111</v>
      </c>
      <c r="AY240" s="13" t="s">
        <v>112</v>
      </c>
      <c r="BE240" s="144">
        <f t="shared" si="39"/>
        <v>0</v>
      </c>
      <c r="BF240" s="144">
        <f t="shared" si="40"/>
        <v>0</v>
      </c>
      <c r="BG240" s="144">
        <f t="shared" si="41"/>
        <v>0</v>
      </c>
      <c r="BH240" s="144">
        <f t="shared" si="42"/>
        <v>0</v>
      </c>
      <c r="BI240" s="144">
        <f t="shared" si="43"/>
        <v>0</v>
      </c>
      <c r="BJ240" s="13" t="s">
        <v>111</v>
      </c>
      <c r="BK240" s="144">
        <f t="shared" si="44"/>
        <v>0</v>
      </c>
      <c r="BL240" s="13" t="s">
        <v>119</v>
      </c>
      <c r="BM240" s="143" t="s">
        <v>480</v>
      </c>
    </row>
    <row r="241" spans="2:65" s="1" customFormat="1" ht="409.5" x14ac:dyDescent="0.2">
      <c r="B241" s="131"/>
      <c r="C241" s="145"/>
      <c r="D241" s="145"/>
      <c r="E241" s="146"/>
      <c r="F241" s="147" t="s">
        <v>983</v>
      </c>
      <c r="G241" s="148"/>
      <c r="H241" s="149"/>
      <c r="I241" s="150"/>
      <c r="J241" s="150"/>
      <c r="K241" s="151"/>
      <c r="L241" s="152"/>
      <c r="M241" s="153"/>
      <c r="N241" s="154"/>
      <c r="O241" s="141"/>
      <c r="P241" s="141"/>
      <c r="Q241" s="141"/>
      <c r="R241" s="141"/>
      <c r="S241" s="141"/>
      <c r="T241" s="142"/>
      <c r="X241" s="162"/>
      <c r="AR241" s="143"/>
      <c r="AT241" s="143"/>
      <c r="AU241" s="143"/>
      <c r="AY241" s="13"/>
      <c r="BE241" s="144"/>
      <c r="BF241" s="144"/>
      <c r="BG241" s="144"/>
      <c r="BH241" s="144"/>
      <c r="BI241" s="144"/>
      <c r="BJ241" s="13"/>
      <c r="BK241" s="144"/>
      <c r="BL241" s="13"/>
      <c r="BM241" s="143"/>
    </row>
    <row r="242" spans="2:65" s="1" customFormat="1" ht="24.15" customHeight="1" x14ac:dyDescent="0.2">
      <c r="B242" s="131"/>
      <c r="C242" s="145" t="s">
        <v>481</v>
      </c>
      <c r="D242" s="145" t="s">
        <v>121</v>
      </c>
      <c r="E242" s="146" t="s">
        <v>482</v>
      </c>
      <c r="F242" s="147" t="s">
        <v>483</v>
      </c>
      <c r="G242" s="148" t="s">
        <v>231</v>
      </c>
      <c r="H242" s="149">
        <v>3</v>
      </c>
      <c r="I242" s="150"/>
      <c r="J242" s="150"/>
      <c r="K242" s="151"/>
      <c r="L242" s="152"/>
      <c r="M242" s="153" t="s">
        <v>1</v>
      </c>
      <c r="N242" s="154" t="s">
        <v>32</v>
      </c>
      <c r="O242" s="141">
        <v>0</v>
      </c>
      <c r="P242" s="141">
        <f t="shared" si="36"/>
        <v>0</v>
      </c>
      <c r="Q242" s="141">
        <v>0.17499999999999999</v>
      </c>
      <c r="R242" s="141">
        <f t="shared" si="37"/>
        <v>0.52499999999999991</v>
      </c>
      <c r="S242" s="141">
        <v>0</v>
      </c>
      <c r="T242" s="142">
        <f t="shared" si="38"/>
        <v>0</v>
      </c>
      <c r="AR242" s="143" t="s">
        <v>124</v>
      </c>
      <c r="AT242" s="143" t="s">
        <v>121</v>
      </c>
      <c r="AU242" s="143" t="s">
        <v>111</v>
      </c>
      <c r="AY242" s="13" t="s">
        <v>112</v>
      </c>
      <c r="BE242" s="144">
        <f t="shared" si="39"/>
        <v>0</v>
      </c>
      <c r="BF242" s="144">
        <f t="shared" si="40"/>
        <v>0</v>
      </c>
      <c r="BG242" s="144">
        <f t="shared" si="41"/>
        <v>0</v>
      </c>
      <c r="BH242" s="144">
        <f t="shared" si="42"/>
        <v>0</v>
      </c>
      <c r="BI242" s="144">
        <f t="shared" si="43"/>
        <v>0</v>
      </c>
      <c r="BJ242" s="13" t="s">
        <v>111</v>
      </c>
      <c r="BK242" s="144">
        <f t="shared" si="44"/>
        <v>0</v>
      </c>
      <c r="BL242" s="13" t="s">
        <v>119</v>
      </c>
      <c r="BM242" s="143" t="s">
        <v>484</v>
      </c>
    </row>
    <row r="243" spans="2:65" s="1" customFormat="1" ht="24.15" customHeight="1" x14ac:dyDescent="0.2">
      <c r="B243" s="131"/>
      <c r="C243" s="145" t="s">
        <v>485</v>
      </c>
      <c r="D243" s="145" t="s">
        <v>121</v>
      </c>
      <c r="E243" s="146" t="s">
        <v>486</v>
      </c>
      <c r="F243" s="147" t="s">
        <v>487</v>
      </c>
      <c r="G243" s="148" t="s">
        <v>922</v>
      </c>
      <c r="H243" s="149">
        <v>3</v>
      </c>
      <c r="I243" s="150"/>
      <c r="J243" s="150"/>
      <c r="K243" s="151"/>
      <c r="L243" s="152"/>
      <c r="M243" s="153" t="s">
        <v>1</v>
      </c>
      <c r="N243" s="154" t="s">
        <v>32</v>
      </c>
      <c r="O243" s="141">
        <v>0</v>
      </c>
      <c r="P243" s="141">
        <f t="shared" si="36"/>
        <v>0</v>
      </c>
      <c r="Q243" s="141">
        <v>0.17499999999999999</v>
      </c>
      <c r="R243" s="141">
        <f t="shared" si="37"/>
        <v>0.52499999999999991</v>
      </c>
      <c r="S243" s="141">
        <v>0</v>
      </c>
      <c r="T243" s="142">
        <f t="shared" si="38"/>
        <v>0</v>
      </c>
      <c r="AR243" s="143" t="s">
        <v>124</v>
      </c>
      <c r="AT243" s="143" t="s">
        <v>121</v>
      </c>
      <c r="AU243" s="143" t="s">
        <v>111</v>
      </c>
      <c r="AY243" s="13" t="s">
        <v>112</v>
      </c>
      <c r="BE243" s="144">
        <f t="shared" si="39"/>
        <v>0</v>
      </c>
      <c r="BF243" s="144">
        <f t="shared" si="40"/>
        <v>0</v>
      </c>
      <c r="BG243" s="144">
        <f t="shared" si="41"/>
        <v>0</v>
      </c>
      <c r="BH243" s="144">
        <f t="shared" si="42"/>
        <v>0</v>
      </c>
      <c r="BI243" s="144">
        <f t="shared" si="43"/>
        <v>0</v>
      </c>
      <c r="BJ243" s="13" t="s">
        <v>111</v>
      </c>
      <c r="BK243" s="144">
        <f t="shared" si="44"/>
        <v>0</v>
      </c>
      <c r="BL243" s="13" t="s">
        <v>119</v>
      </c>
      <c r="BM243" s="143" t="s">
        <v>488</v>
      </c>
    </row>
    <row r="244" spans="2:65" s="1" customFormat="1" ht="24.15" customHeight="1" x14ac:dyDescent="0.2">
      <c r="B244" s="131"/>
      <c r="C244" s="145" t="s">
        <v>489</v>
      </c>
      <c r="D244" s="145" t="s">
        <v>121</v>
      </c>
      <c r="E244" s="146" t="s">
        <v>490</v>
      </c>
      <c r="F244" s="147" t="s">
        <v>491</v>
      </c>
      <c r="G244" s="148" t="s">
        <v>231</v>
      </c>
      <c r="H244" s="149">
        <v>3</v>
      </c>
      <c r="I244" s="150"/>
      <c r="J244" s="150"/>
      <c r="K244" s="151"/>
      <c r="L244" s="152"/>
      <c r="M244" s="153" t="s">
        <v>1</v>
      </c>
      <c r="N244" s="154" t="s">
        <v>32</v>
      </c>
      <c r="O244" s="141">
        <v>0</v>
      </c>
      <c r="P244" s="141">
        <f t="shared" si="36"/>
        <v>0</v>
      </c>
      <c r="Q244" s="141">
        <v>0.17499999999999999</v>
      </c>
      <c r="R244" s="141">
        <f t="shared" si="37"/>
        <v>0.52499999999999991</v>
      </c>
      <c r="S244" s="141">
        <v>0</v>
      </c>
      <c r="T244" s="142">
        <f t="shared" si="38"/>
        <v>0</v>
      </c>
      <c r="AR244" s="143" t="s">
        <v>124</v>
      </c>
      <c r="AT244" s="143" t="s">
        <v>121</v>
      </c>
      <c r="AU244" s="143" t="s">
        <v>111</v>
      </c>
      <c r="AY244" s="13" t="s">
        <v>112</v>
      </c>
      <c r="BE244" s="144">
        <f t="shared" si="39"/>
        <v>0</v>
      </c>
      <c r="BF244" s="144">
        <f t="shared" si="40"/>
        <v>0</v>
      </c>
      <c r="BG244" s="144">
        <f t="shared" si="41"/>
        <v>0</v>
      </c>
      <c r="BH244" s="144">
        <f t="shared" si="42"/>
        <v>0</v>
      </c>
      <c r="BI244" s="144">
        <f t="shared" si="43"/>
        <v>0</v>
      </c>
      <c r="BJ244" s="13" t="s">
        <v>111</v>
      </c>
      <c r="BK244" s="144">
        <f t="shared" si="44"/>
        <v>0</v>
      </c>
      <c r="BL244" s="13" t="s">
        <v>119</v>
      </c>
      <c r="BM244" s="143" t="s">
        <v>492</v>
      </c>
    </row>
    <row r="245" spans="2:65" s="1" customFormat="1" ht="24.15" customHeight="1" x14ac:dyDescent="0.2">
      <c r="B245" s="131"/>
      <c r="C245" s="145" t="s">
        <v>493</v>
      </c>
      <c r="D245" s="145" t="s">
        <v>121</v>
      </c>
      <c r="E245" s="146" t="s">
        <v>494</v>
      </c>
      <c r="F245" s="147" t="s">
        <v>495</v>
      </c>
      <c r="G245" s="148" t="s">
        <v>231</v>
      </c>
      <c r="H245" s="149">
        <v>3</v>
      </c>
      <c r="I245" s="150"/>
      <c r="J245" s="150"/>
      <c r="K245" s="151"/>
      <c r="L245" s="152"/>
      <c r="M245" s="153" t="s">
        <v>1</v>
      </c>
      <c r="N245" s="154" t="s">
        <v>32</v>
      </c>
      <c r="O245" s="141">
        <v>0</v>
      </c>
      <c r="P245" s="141">
        <f t="shared" si="36"/>
        <v>0</v>
      </c>
      <c r="Q245" s="141">
        <v>0.17499999999999999</v>
      </c>
      <c r="R245" s="141">
        <f t="shared" si="37"/>
        <v>0.52499999999999991</v>
      </c>
      <c r="S245" s="141">
        <v>0</v>
      </c>
      <c r="T245" s="142">
        <f t="shared" si="38"/>
        <v>0</v>
      </c>
      <c r="AR245" s="143" t="s">
        <v>124</v>
      </c>
      <c r="AT245" s="143" t="s">
        <v>121</v>
      </c>
      <c r="AU245" s="143" t="s">
        <v>111</v>
      </c>
      <c r="AY245" s="13" t="s">
        <v>112</v>
      </c>
      <c r="BE245" s="144">
        <f t="shared" si="39"/>
        <v>0</v>
      </c>
      <c r="BF245" s="144">
        <f t="shared" si="40"/>
        <v>0</v>
      </c>
      <c r="BG245" s="144">
        <f t="shared" si="41"/>
        <v>0</v>
      </c>
      <c r="BH245" s="144">
        <f t="shared" si="42"/>
        <v>0</v>
      </c>
      <c r="BI245" s="144">
        <f t="shared" si="43"/>
        <v>0</v>
      </c>
      <c r="BJ245" s="13" t="s">
        <v>111</v>
      </c>
      <c r="BK245" s="144">
        <f t="shared" si="44"/>
        <v>0</v>
      </c>
      <c r="BL245" s="13" t="s">
        <v>119</v>
      </c>
      <c r="BM245" s="143" t="s">
        <v>496</v>
      </c>
    </row>
    <row r="246" spans="2:65" s="1" customFormat="1" ht="24.15" customHeight="1" x14ac:dyDescent="0.2">
      <c r="B246" s="131"/>
      <c r="C246" s="145" t="s">
        <v>497</v>
      </c>
      <c r="D246" s="145" t="s">
        <v>121</v>
      </c>
      <c r="E246" s="146" t="s">
        <v>498</v>
      </c>
      <c r="F246" s="147" t="s">
        <v>499</v>
      </c>
      <c r="G246" s="148" t="s">
        <v>231</v>
      </c>
      <c r="H246" s="149">
        <v>3</v>
      </c>
      <c r="I246" s="150"/>
      <c r="J246" s="150"/>
      <c r="K246" s="151"/>
      <c r="L246" s="152"/>
      <c r="M246" s="153" t="s">
        <v>1</v>
      </c>
      <c r="N246" s="154" t="s">
        <v>32</v>
      </c>
      <c r="O246" s="141">
        <v>0</v>
      </c>
      <c r="P246" s="141">
        <f t="shared" si="36"/>
        <v>0</v>
      </c>
      <c r="Q246" s="141">
        <v>0.17499999999999999</v>
      </c>
      <c r="R246" s="141">
        <f t="shared" si="37"/>
        <v>0.52499999999999991</v>
      </c>
      <c r="S246" s="141">
        <v>0</v>
      </c>
      <c r="T246" s="142">
        <f t="shared" si="38"/>
        <v>0</v>
      </c>
      <c r="AR246" s="143" t="s">
        <v>124</v>
      </c>
      <c r="AT246" s="143" t="s">
        <v>121</v>
      </c>
      <c r="AU246" s="143" t="s">
        <v>111</v>
      </c>
      <c r="AY246" s="13" t="s">
        <v>112</v>
      </c>
      <c r="BE246" s="144">
        <f t="shared" si="39"/>
        <v>0</v>
      </c>
      <c r="BF246" s="144">
        <f t="shared" si="40"/>
        <v>0</v>
      </c>
      <c r="BG246" s="144">
        <f t="shared" si="41"/>
        <v>0</v>
      </c>
      <c r="BH246" s="144">
        <f t="shared" si="42"/>
        <v>0</v>
      </c>
      <c r="BI246" s="144">
        <f t="shared" si="43"/>
        <v>0</v>
      </c>
      <c r="BJ246" s="13" t="s">
        <v>111</v>
      </c>
      <c r="BK246" s="144">
        <f t="shared" si="44"/>
        <v>0</v>
      </c>
      <c r="BL246" s="13" t="s">
        <v>119</v>
      </c>
      <c r="BM246" s="143" t="s">
        <v>500</v>
      </c>
    </row>
    <row r="247" spans="2:65" s="1" customFormat="1" ht="16.5" customHeight="1" x14ac:dyDescent="0.2">
      <c r="B247" s="131"/>
      <c r="C247" s="132" t="s">
        <v>501</v>
      </c>
      <c r="D247" s="132" t="s">
        <v>115</v>
      </c>
      <c r="E247" s="133" t="s">
        <v>502</v>
      </c>
      <c r="F247" s="134" t="s">
        <v>503</v>
      </c>
      <c r="G247" s="135" t="s">
        <v>231</v>
      </c>
      <c r="H247" s="136">
        <v>1</v>
      </c>
      <c r="I247" s="137"/>
      <c r="J247" s="137"/>
      <c r="K247" s="138"/>
      <c r="L247" s="25"/>
      <c r="M247" s="139" t="s">
        <v>1</v>
      </c>
      <c r="N247" s="140" t="s">
        <v>32</v>
      </c>
      <c r="O247" s="141">
        <v>54</v>
      </c>
      <c r="P247" s="141">
        <f t="shared" si="36"/>
        <v>54</v>
      </c>
      <c r="Q247" s="141">
        <v>0</v>
      </c>
      <c r="R247" s="141">
        <f t="shared" si="37"/>
        <v>0</v>
      </c>
      <c r="S247" s="141">
        <v>0</v>
      </c>
      <c r="T247" s="142">
        <f t="shared" si="38"/>
        <v>0</v>
      </c>
      <c r="AR247" s="143" t="s">
        <v>119</v>
      </c>
      <c r="AT247" s="143" t="s">
        <v>115</v>
      </c>
      <c r="AU247" s="143" t="s">
        <v>111</v>
      </c>
      <c r="AY247" s="13" t="s">
        <v>112</v>
      </c>
      <c r="BE247" s="144">
        <f t="shared" si="39"/>
        <v>0</v>
      </c>
      <c r="BF247" s="144">
        <f t="shared" si="40"/>
        <v>0</v>
      </c>
      <c r="BG247" s="144">
        <f t="shared" si="41"/>
        <v>0</v>
      </c>
      <c r="BH247" s="144">
        <f t="shared" si="42"/>
        <v>0</v>
      </c>
      <c r="BI247" s="144">
        <f t="shared" si="43"/>
        <v>0</v>
      </c>
      <c r="BJ247" s="13" t="s">
        <v>111</v>
      </c>
      <c r="BK247" s="144">
        <f t="shared" si="44"/>
        <v>0</v>
      </c>
      <c r="BL247" s="13" t="s">
        <v>119</v>
      </c>
      <c r="BM247" s="143" t="s">
        <v>504</v>
      </c>
    </row>
    <row r="248" spans="2:65" s="1" customFormat="1" ht="37.75" customHeight="1" x14ac:dyDescent="0.2">
      <c r="B248" s="131"/>
      <c r="C248" s="145" t="s">
        <v>505</v>
      </c>
      <c r="D248" s="145" t="s">
        <v>121</v>
      </c>
      <c r="E248" s="146" t="s">
        <v>506</v>
      </c>
      <c r="F248" s="147" t="s">
        <v>507</v>
      </c>
      <c r="G248" s="148" t="s">
        <v>231</v>
      </c>
      <c r="H248" s="149">
        <v>1</v>
      </c>
      <c r="I248" s="150"/>
      <c r="J248" s="150"/>
      <c r="K248" s="151"/>
      <c r="L248" s="152"/>
      <c r="M248" s="153" t="s">
        <v>1</v>
      </c>
      <c r="N248" s="154" t="s">
        <v>32</v>
      </c>
      <c r="O248" s="141">
        <v>0</v>
      </c>
      <c r="P248" s="141">
        <f t="shared" si="36"/>
        <v>0</v>
      </c>
      <c r="Q248" s="141">
        <v>0.17499999999999999</v>
      </c>
      <c r="R248" s="141">
        <f t="shared" si="37"/>
        <v>0.17499999999999999</v>
      </c>
      <c r="S248" s="141">
        <v>0</v>
      </c>
      <c r="T248" s="142">
        <f t="shared" si="38"/>
        <v>0</v>
      </c>
      <c r="AR248" s="143" t="s">
        <v>124</v>
      </c>
      <c r="AT248" s="143" t="s">
        <v>121</v>
      </c>
      <c r="AU248" s="143" t="s">
        <v>111</v>
      </c>
      <c r="AY248" s="13" t="s">
        <v>112</v>
      </c>
      <c r="BE248" s="144">
        <f t="shared" si="39"/>
        <v>0</v>
      </c>
      <c r="BF248" s="144">
        <f t="shared" si="40"/>
        <v>0</v>
      </c>
      <c r="BG248" s="144">
        <f t="shared" si="41"/>
        <v>0</v>
      </c>
      <c r="BH248" s="144">
        <f t="shared" si="42"/>
        <v>0</v>
      </c>
      <c r="BI248" s="144">
        <f t="shared" si="43"/>
        <v>0</v>
      </c>
      <c r="BJ248" s="13" t="s">
        <v>111</v>
      </c>
      <c r="BK248" s="144">
        <f t="shared" si="44"/>
        <v>0</v>
      </c>
      <c r="BL248" s="13" t="s">
        <v>119</v>
      </c>
      <c r="BM248" s="143" t="s">
        <v>508</v>
      </c>
    </row>
    <row r="249" spans="2:65" s="1" customFormat="1" ht="37.75" customHeight="1" x14ac:dyDescent="0.2">
      <c r="B249" s="131"/>
      <c r="C249" s="145" t="s">
        <v>509</v>
      </c>
      <c r="D249" s="145" t="s">
        <v>121</v>
      </c>
      <c r="E249" s="146" t="s">
        <v>510</v>
      </c>
      <c r="F249" s="147" t="s">
        <v>511</v>
      </c>
      <c r="G249" s="148" t="s">
        <v>231</v>
      </c>
      <c r="H249" s="149">
        <v>1</v>
      </c>
      <c r="I249" s="150"/>
      <c r="J249" s="150"/>
      <c r="K249" s="151"/>
      <c r="L249" s="152"/>
      <c r="M249" s="153" t="s">
        <v>1</v>
      </c>
      <c r="N249" s="154" t="s">
        <v>32</v>
      </c>
      <c r="O249" s="141">
        <v>0</v>
      </c>
      <c r="P249" s="141">
        <f t="shared" si="36"/>
        <v>0</v>
      </c>
      <c r="Q249" s="141">
        <v>0.17499999999999999</v>
      </c>
      <c r="R249" s="141">
        <f t="shared" si="37"/>
        <v>0.17499999999999999</v>
      </c>
      <c r="S249" s="141">
        <v>0</v>
      </c>
      <c r="T249" s="142">
        <f t="shared" si="38"/>
        <v>0</v>
      </c>
      <c r="AR249" s="143" t="s">
        <v>124</v>
      </c>
      <c r="AT249" s="143" t="s">
        <v>121</v>
      </c>
      <c r="AU249" s="143" t="s">
        <v>111</v>
      </c>
      <c r="AY249" s="13" t="s">
        <v>112</v>
      </c>
      <c r="BE249" s="144">
        <f t="shared" si="39"/>
        <v>0</v>
      </c>
      <c r="BF249" s="144">
        <f t="shared" si="40"/>
        <v>0</v>
      </c>
      <c r="BG249" s="144">
        <f t="shared" si="41"/>
        <v>0</v>
      </c>
      <c r="BH249" s="144">
        <f t="shared" si="42"/>
        <v>0</v>
      </c>
      <c r="BI249" s="144">
        <f t="shared" si="43"/>
        <v>0</v>
      </c>
      <c r="BJ249" s="13" t="s">
        <v>111</v>
      </c>
      <c r="BK249" s="144">
        <f t="shared" si="44"/>
        <v>0</v>
      </c>
      <c r="BL249" s="13" t="s">
        <v>119</v>
      </c>
      <c r="BM249" s="143" t="s">
        <v>512</v>
      </c>
    </row>
    <row r="250" spans="2:65" s="1" customFormat="1" ht="21.75" customHeight="1" x14ac:dyDescent="0.2">
      <c r="B250" s="131"/>
      <c r="C250" s="132" t="s">
        <v>513</v>
      </c>
      <c r="D250" s="132" t="s">
        <v>115</v>
      </c>
      <c r="E250" s="133" t="s">
        <v>514</v>
      </c>
      <c r="F250" s="134" t="s">
        <v>515</v>
      </c>
      <c r="G250" s="135" t="s">
        <v>224</v>
      </c>
      <c r="H250" s="136">
        <v>1809.7360000000001</v>
      </c>
      <c r="I250" s="137"/>
      <c r="J250" s="137"/>
      <c r="K250" s="138"/>
      <c r="L250" s="25"/>
      <c r="M250" s="139" t="s">
        <v>1</v>
      </c>
      <c r="N250" s="140" t="s">
        <v>32</v>
      </c>
      <c r="O250" s="141">
        <v>0</v>
      </c>
      <c r="P250" s="141">
        <f t="shared" si="36"/>
        <v>0</v>
      </c>
      <c r="Q250" s="141">
        <v>0</v>
      </c>
      <c r="R250" s="141">
        <f t="shared" si="37"/>
        <v>0</v>
      </c>
      <c r="S250" s="141">
        <v>0</v>
      </c>
      <c r="T250" s="142">
        <f t="shared" si="38"/>
        <v>0</v>
      </c>
      <c r="AR250" s="143" t="s">
        <v>119</v>
      </c>
      <c r="AT250" s="143" t="s">
        <v>115</v>
      </c>
      <c r="AU250" s="143" t="s">
        <v>111</v>
      </c>
      <c r="AY250" s="13" t="s">
        <v>112</v>
      </c>
      <c r="BE250" s="144">
        <f t="shared" si="39"/>
        <v>0</v>
      </c>
      <c r="BF250" s="144">
        <f t="shared" si="40"/>
        <v>0</v>
      </c>
      <c r="BG250" s="144">
        <f t="shared" si="41"/>
        <v>0</v>
      </c>
      <c r="BH250" s="144">
        <f t="shared" si="42"/>
        <v>0</v>
      </c>
      <c r="BI250" s="144">
        <f t="shared" si="43"/>
        <v>0</v>
      </c>
      <c r="BJ250" s="13" t="s">
        <v>111</v>
      </c>
      <c r="BK250" s="144">
        <f t="shared" si="44"/>
        <v>0</v>
      </c>
      <c r="BL250" s="13" t="s">
        <v>119</v>
      </c>
      <c r="BM250" s="143" t="s">
        <v>516</v>
      </c>
    </row>
    <row r="251" spans="2:65" s="11" customFormat="1" ht="22.75" customHeight="1" x14ac:dyDescent="0.25">
      <c r="B251" s="120"/>
      <c r="D251" s="121" t="s">
        <v>65</v>
      </c>
      <c r="E251" s="129" t="s">
        <v>517</v>
      </c>
      <c r="F251" s="129" t="s">
        <v>518</v>
      </c>
      <c r="J251" s="130"/>
      <c r="L251" s="120"/>
      <c r="M251" s="124"/>
      <c r="P251" s="125">
        <f>SUM(P252:P272)</f>
        <v>137.37481</v>
      </c>
      <c r="R251" s="125">
        <f>SUM(R252:R272)</f>
        <v>1.5624453599999999</v>
      </c>
      <c r="T251" s="126">
        <f>SUM(T252:T272)</f>
        <v>0.61412</v>
      </c>
      <c r="AR251" s="121" t="s">
        <v>111</v>
      </c>
      <c r="AT251" s="127" t="s">
        <v>65</v>
      </c>
      <c r="AU251" s="127" t="s">
        <v>73</v>
      </c>
      <c r="AY251" s="121" t="s">
        <v>112</v>
      </c>
      <c r="BK251" s="128">
        <f>SUM(BK252:BK272)</f>
        <v>0</v>
      </c>
    </row>
    <row r="252" spans="2:65" s="1" customFormat="1" ht="33" customHeight="1" x14ac:dyDescent="0.2">
      <c r="B252" s="131"/>
      <c r="C252" s="132" t="s">
        <v>519</v>
      </c>
      <c r="D252" s="132" t="s">
        <v>115</v>
      </c>
      <c r="E252" s="133" t="s">
        <v>520</v>
      </c>
      <c r="F252" s="134" t="s">
        <v>521</v>
      </c>
      <c r="G252" s="135" t="s">
        <v>118</v>
      </c>
      <c r="H252" s="136">
        <v>24</v>
      </c>
      <c r="I252" s="137"/>
      <c r="J252" s="137"/>
      <c r="K252" s="138"/>
      <c r="L252" s="25"/>
      <c r="M252" s="139" t="s">
        <v>1</v>
      </c>
      <c r="N252" s="140" t="s">
        <v>32</v>
      </c>
      <c r="O252" s="141">
        <v>5.0040000000000001E-2</v>
      </c>
      <c r="P252" s="141">
        <f t="shared" ref="P252:P272" si="45">O252*H252</f>
        <v>1.20096</v>
      </c>
      <c r="Q252" s="141">
        <v>2.016E-5</v>
      </c>
      <c r="R252" s="141">
        <f t="shared" ref="R252:R272" si="46">Q252*H252</f>
        <v>4.8384000000000003E-4</v>
      </c>
      <c r="S252" s="141">
        <v>3.2000000000000002E-3</v>
      </c>
      <c r="T252" s="142">
        <f t="shared" ref="T252:T272" si="47">S252*H252</f>
        <v>7.6800000000000007E-2</v>
      </c>
      <c r="AR252" s="143" t="s">
        <v>119</v>
      </c>
      <c r="AT252" s="143" t="s">
        <v>115</v>
      </c>
      <c r="AU252" s="143" t="s">
        <v>111</v>
      </c>
      <c r="AY252" s="13" t="s">
        <v>112</v>
      </c>
      <c r="BE252" s="144">
        <f t="shared" ref="BE252:BE272" si="48">IF(N252="základná",J252,0)</f>
        <v>0</v>
      </c>
      <c r="BF252" s="144">
        <f t="shared" ref="BF252:BF272" si="49">IF(N252="znížená",J252,0)</f>
        <v>0</v>
      </c>
      <c r="BG252" s="144">
        <f t="shared" ref="BG252:BG272" si="50">IF(N252="zákl. prenesená",J252,0)</f>
        <v>0</v>
      </c>
      <c r="BH252" s="144">
        <f t="shared" ref="BH252:BH272" si="51">IF(N252="zníž. prenesená",J252,0)</f>
        <v>0</v>
      </c>
      <c r="BI252" s="144">
        <f t="shared" ref="BI252:BI272" si="52">IF(N252="nulová",J252,0)</f>
        <v>0</v>
      </c>
      <c r="BJ252" s="13" t="s">
        <v>111</v>
      </c>
      <c r="BK252" s="144">
        <f t="shared" ref="BK252:BK272" si="53">ROUND(I252*H252,2)</f>
        <v>0</v>
      </c>
      <c r="BL252" s="13" t="s">
        <v>119</v>
      </c>
      <c r="BM252" s="143" t="s">
        <v>522</v>
      </c>
    </row>
    <row r="253" spans="2:65" s="1" customFormat="1" ht="33" customHeight="1" x14ac:dyDescent="0.2">
      <c r="B253" s="131"/>
      <c r="C253" s="132" t="s">
        <v>523</v>
      </c>
      <c r="D253" s="132" t="s">
        <v>115</v>
      </c>
      <c r="E253" s="133" t="s">
        <v>524</v>
      </c>
      <c r="F253" s="134" t="s">
        <v>525</v>
      </c>
      <c r="G253" s="135" t="s">
        <v>118</v>
      </c>
      <c r="H253" s="136">
        <v>30</v>
      </c>
      <c r="I253" s="137"/>
      <c r="J253" s="137"/>
      <c r="K253" s="138"/>
      <c r="L253" s="25"/>
      <c r="M253" s="139" t="s">
        <v>1</v>
      </c>
      <c r="N253" s="140" t="s">
        <v>32</v>
      </c>
      <c r="O253" s="141">
        <v>9.8100000000000007E-2</v>
      </c>
      <c r="P253" s="141">
        <f t="shared" si="45"/>
        <v>2.9430000000000001</v>
      </c>
      <c r="Q253" s="141">
        <v>5.0500000000000001E-5</v>
      </c>
      <c r="R253" s="141">
        <f t="shared" si="46"/>
        <v>1.5150000000000001E-3</v>
      </c>
      <c r="S253" s="141">
        <v>5.3200000000000001E-3</v>
      </c>
      <c r="T253" s="142">
        <f t="shared" si="47"/>
        <v>0.15959999999999999</v>
      </c>
      <c r="AR253" s="143" t="s">
        <v>119</v>
      </c>
      <c r="AT253" s="143" t="s">
        <v>115</v>
      </c>
      <c r="AU253" s="143" t="s">
        <v>111</v>
      </c>
      <c r="AY253" s="13" t="s">
        <v>112</v>
      </c>
      <c r="BE253" s="144">
        <f t="shared" si="48"/>
        <v>0</v>
      </c>
      <c r="BF253" s="144">
        <f t="shared" si="49"/>
        <v>0</v>
      </c>
      <c r="BG253" s="144">
        <f t="shared" si="50"/>
        <v>0</v>
      </c>
      <c r="BH253" s="144">
        <f t="shared" si="51"/>
        <v>0</v>
      </c>
      <c r="BI253" s="144">
        <f t="shared" si="52"/>
        <v>0</v>
      </c>
      <c r="BJ253" s="13" t="s">
        <v>111</v>
      </c>
      <c r="BK253" s="144">
        <f t="shared" si="53"/>
        <v>0</v>
      </c>
      <c r="BL253" s="13" t="s">
        <v>119</v>
      </c>
      <c r="BM253" s="143" t="s">
        <v>526</v>
      </c>
    </row>
    <row r="254" spans="2:65" s="1" customFormat="1" ht="24.15" customHeight="1" x14ac:dyDescent="0.2">
      <c r="B254" s="131"/>
      <c r="C254" s="132" t="s">
        <v>527</v>
      </c>
      <c r="D254" s="132" t="s">
        <v>115</v>
      </c>
      <c r="E254" s="133" t="s">
        <v>528</v>
      </c>
      <c r="F254" s="134" t="s">
        <v>529</v>
      </c>
      <c r="G254" s="135" t="s">
        <v>118</v>
      </c>
      <c r="H254" s="136">
        <v>27</v>
      </c>
      <c r="I254" s="137"/>
      <c r="J254" s="137"/>
      <c r="K254" s="138"/>
      <c r="L254" s="25"/>
      <c r="M254" s="139" t="s">
        <v>1</v>
      </c>
      <c r="N254" s="140" t="s">
        <v>32</v>
      </c>
      <c r="O254" s="141">
        <v>0.33489000000000002</v>
      </c>
      <c r="P254" s="141">
        <f t="shared" si="45"/>
        <v>9.0420300000000005</v>
      </c>
      <c r="Q254" s="141">
        <v>1.5284599999999999E-3</v>
      </c>
      <c r="R254" s="141">
        <f t="shared" si="46"/>
        <v>4.126842E-2</v>
      </c>
      <c r="S254" s="141">
        <v>0</v>
      </c>
      <c r="T254" s="142">
        <f t="shared" si="47"/>
        <v>0</v>
      </c>
      <c r="AR254" s="143" t="s">
        <v>119</v>
      </c>
      <c r="AT254" s="143" t="s">
        <v>115</v>
      </c>
      <c r="AU254" s="143" t="s">
        <v>111</v>
      </c>
      <c r="AY254" s="13" t="s">
        <v>112</v>
      </c>
      <c r="BE254" s="144">
        <f t="shared" si="48"/>
        <v>0</v>
      </c>
      <c r="BF254" s="144">
        <f t="shared" si="49"/>
        <v>0</v>
      </c>
      <c r="BG254" s="144">
        <f t="shared" si="50"/>
        <v>0</v>
      </c>
      <c r="BH254" s="144">
        <f t="shared" si="51"/>
        <v>0</v>
      </c>
      <c r="BI254" s="144">
        <f t="shared" si="52"/>
        <v>0</v>
      </c>
      <c r="BJ254" s="13" t="s">
        <v>111</v>
      </c>
      <c r="BK254" s="144">
        <f t="shared" si="53"/>
        <v>0</v>
      </c>
      <c r="BL254" s="13" t="s">
        <v>119</v>
      </c>
      <c r="BM254" s="143" t="s">
        <v>530</v>
      </c>
    </row>
    <row r="255" spans="2:65" s="1" customFormat="1" ht="24.15" customHeight="1" x14ac:dyDescent="0.2">
      <c r="B255" s="131"/>
      <c r="C255" s="132" t="s">
        <v>531</v>
      </c>
      <c r="D255" s="132" t="s">
        <v>115</v>
      </c>
      <c r="E255" s="133" t="s">
        <v>532</v>
      </c>
      <c r="F255" s="134" t="s">
        <v>533</v>
      </c>
      <c r="G255" s="135" t="s">
        <v>118</v>
      </c>
      <c r="H255" s="136">
        <v>5</v>
      </c>
      <c r="I255" s="137"/>
      <c r="J255" s="137"/>
      <c r="K255" s="138"/>
      <c r="L255" s="25"/>
      <c r="M255" s="139" t="s">
        <v>1</v>
      </c>
      <c r="N255" s="140" t="s">
        <v>32</v>
      </c>
      <c r="O255" s="141">
        <v>0.33712999999999999</v>
      </c>
      <c r="P255" s="141">
        <f t="shared" si="45"/>
        <v>1.6856499999999999</v>
      </c>
      <c r="Q255" s="141">
        <v>1.93895E-3</v>
      </c>
      <c r="R255" s="141">
        <f t="shared" si="46"/>
        <v>9.6947500000000002E-3</v>
      </c>
      <c r="S255" s="141">
        <v>0</v>
      </c>
      <c r="T255" s="142">
        <f t="shared" si="47"/>
        <v>0</v>
      </c>
      <c r="AR255" s="143" t="s">
        <v>119</v>
      </c>
      <c r="AT255" s="143" t="s">
        <v>115</v>
      </c>
      <c r="AU255" s="143" t="s">
        <v>111</v>
      </c>
      <c r="AY255" s="13" t="s">
        <v>112</v>
      </c>
      <c r="BE255" s="144">
        <f t="shared" si="48"/>
        <v>0</v>
      </c>
      <c r="BF255" s="144">
        <f t="shared" si="49"/>
        <v>0</v>
      </c>
      <c r="BG255" s="144">
        <f t="shared" si="50"/>
        <v>0</v>
      </c>
      <c r="BH255" s="144">
        <f t="shared" si="51"/>
        <v>0</v>
      </c>
      <c r="BI255" s="144">
        <f t="shared" si="52"/>
        <v>0</v>
      </c>
      <c r="BJ255" s="13" t="s">
        <v>111</v>
      </c>
      <c r="BK255" s="144">
        <f t="shared" si="53"/>
        <v>0</v>
      </c>
      <c r="BL255" s="13" t="s">
        <v>119</v>
      </c>
      <c r="BM255" s="143" t="s">
        <v>534</v>
      </c>
    </row>
    <row r="256" spans="2:65" s="1" customFormat="1" ht="24.15" customHeight="1" x14ac:dyDescent="0.2">
      <c r="B256" s="131"/>
      <c r="C256" s="132" t="s">
        <v>535</v>
      </c>
      <c r="D256" s="132" t="s">
        <v>115</v>
      </c>
      <c r="E256" s="133" t="s">
        <v>536</v>
      </c>
      <c r="F256" s="134" t="s">
        <v>537</v>
      </c>
      <c r="G256" s="135" t="s">
        <v>118</v>
      </c>
      <c r="H256" s="136">
        <v>14</v>
      </c>
      <c r="I256" s="137"/>
      <c r="J256" s="137"/>
      <c r="K256" s="138"/>
      <c r="L256" s="25"/>
      <c r="M256" s="139" t="s">
        <v>1</v>
      </c>
      <c r="N256" s="140" t="s">
        <v>32</v>
      </c>
      <c r="O256" s="141">
        <v>0.38969999999999999</v>
      </c>
      <c r="P256" s="141">
        <f t="shared" si="45"/>
        <v>5.4558</v>
      </c>
      <c r="Q256" s="141">
        <v>2.9175300000000002E-3</v>
      </c>
      <c r="R256" s="141">
        <f t="shared" si="46"/>
        <v>4.084542E-2</v>
      </c>
      <c r="S256" s="141">
        <v>0</v>
      </c>
      <c r="T256" s="142">
        <f t="shared" si="47"/>
        <v>0</v>
      </c>
      <c r="AR256" s="143" t="s">
        <v>119</v>
      </c>
      <c r="AT256" s="143" t="s">
        <v>115</v>
      </c>
      <c r="AU256" s="143" t="s">
        <v>111</v>
      </c>
      <c r="AY256" s="13" t="s">
        <v>112</v>
      </c>
      <c r="BE256" s="144">
        <f t="shared" si="48"/>
        <v>0</v>
      </c>
      <c r="BF256" s="144">
        <f t="shared" si="49"/>
        <v>0</v>
      </c>
      <c r="BG256" s="144">
        <f t="shared" si="50"/>
        <v>0</v>
      </c>
      <c r="BH256" s="144">
        <f t="shared" si="51"/>
        <v>0</v>
      </c>
      <c r="BI256" s="144">
        <f t="shared" si="52"/>
        <v>0</v>
      </c>
      <c r="BJ256" s="13" t="s">
        <v>111</v>
      </c>
      <c r="BK256" s="144">
        <f t="shared" si="53"/>
        <v>0</v>
      </c>
      <c r="BL256" s="13" t="s">
        <v>119</v>
      </c>
      <c r="BM256" s="143" t="s">
        <v>538</v>
      </c>
    </row>
    <row r="257" spans="2:65" s="1" customFormat="1" ht="24.15" customHeight="1" x14ac:dyDescent="0.2">
      <c r="B257" s="131"/>
      <c r="C257" s="132" t="s">
        <v>539</v>
      </c>
      <c r="D257" s="132" t="s">
        <v>115</v>
      </c>
      <c r="E257" s="133" t="s">
        <v>540</v>
      </c>
      <c r="F257" s="134" t="s">
        <v>541</v>
      </c>
      <c r="G257" s="135" t="s">
        <v>118</v>
      </c>
      <c r="H257" s="136">
        <v>15</v>
      </c>
      <c r="I257" s="137"/>
      <c r="J257" s="137"/>
      <c r="K257" s="138"/>
      <c r="L257" s="25"/>
      <c r="M257" s="139" t="s">
        <v>1</v>
      </c>
      <c r="N257" s="140" t="s">
        <v>32</v>
      </c>
      <c r="O257" s="141">
        <v>0.45222000000000001</v>
      </c>
      <c r="P257" s="141">
        <f t="shared" si="45"/>
        <v>6.7833000000000006</v>
      </c>
      <c r="Q257" s="141">
        <v>3.8206400000000001E-3</v>
      </c>
      <c r="R257" s="141">
        <f t="shared" si="46"/>
        <v>5.7309600000000002E-2</v>
      </c>
      <c r="S257" s="141">
        <v>0</v>
      </c>
      <c r="T257" s="142">
        <f t="shared" si="47"/>
        <v>0</v>
      </c>
      <c r="AR257" s="143" t="s">
        <v>119</v>
      </c>
      <c r="AT257" s="143" t="s">
        <v>115</v>
      </c>
      <c r="AU257" s="143" t="s">
        <v>111</v>
      </c>
      <c r="AY257" s="13" t="s">
        <v>112</v>
      </c>
      <c r="BE257" s="144">
        <f t="shared" si="48"/>
        <v>0</v>
      </c>
      <c r="BF257" s="144">
        <f t="shared" si="49"/>
        <v>0</v>
      </c>
      <c r="BG257" s="144">
        <f t="shared" si="50"/>
        <v>0</v>
      </c>
      <c r="BH257" s="144">
        <f t="shared" si="51"/>
        <v>0</v>
      </c>
      <c r="BI257" s="144">
        <f t="shared" si="52"/>
        <v>0</v>
      </c>
      <c r="BJ257" s="13" t="s">
        <v>111</v>
      </c>
      <c r="BK257" s="144">
        <f t="shared" si="53"/>
        <v>0</v>
      </c>
      <c r="BL257" s="13" t="s">
        <v>119</v>
      </c>
      <c r="BM257" s="143" t="s">
        <v>542</v>
      </c>
    </row>
    <row r="258" spans="2:65" s="1" customFormat="1" ht="24.15" customHeight="1" x14ac:dyDescent="0.2">
      <c r="B258" s="131"/>
      <c r="C258" s="132" t="s">
        <v>543</v>
      </c>
      <c r="D258" s="132" t="s">
        <v>115</v>
      </c>
      <c r="E258" s="133" t="s">
        <v>544</v>
      </c>
      <c r="F258" s="134" t="s">
        <v>545</v>
      </c>
      <c r="G258" s="135" t="s">
        <v>118</v>
      </c>
      <c r="H258" s="136">
        <v>8</v>
      </c>
      <c r="I258" s="137"/>
      <c r="J258" s="137"/>
      <c r="K258" s="138"/>
      <c r="L258" s="25"/>
      <c r="M258" s="139" t="s">
        <v>1</v>
      </c>
      <c r="N258" s="140" t="s">
        <v>32</v>
      </c>
      <c r="O258" s="141">
        <v>0.49264000000000002</v>
      </c>
      <c r="P258" s="141">
        <f t="shared" si="45"/>
        <v>3.9411200000000002</v>
      </c>
      <c r="Q258" s="141">
        <v>4.5465899999999997E-3</v>
      </c>
      <c r="R258" s="141">
        <f t="shared" si="46"/>
        <v>3.6372719999999997E-2</v>
      </c>
      <c r="S258" s="141">
        <v>0</v>
      </c>
      <c r="T258" s="142">
        <f t="shared" si="47"/>
        <v>0</v>
      </c>
      <c r="AR258" s="143" t="s">
        <v>119</v>
      </c>
      <c r="AT258" s="143" t="s">
        <v>115</v>
      </c>
      <c r="AU258" s="143" t="s">
        <v>111</v>
      </c>
      <c r="AY258" s="13" t="s">
        <v>112</v>
      </c>
      <c r="BE258" s="144">
        <f t="shared" si="48"/>
        <v>0</v>
      </c>
      <c r="BF258" s="144">
        <f t="shared" si="49"/>
        <v>0</v>
      </c>
      <c r="BG258" s="144">
        <f t="shared" si="50"/>
        <v>0</v>
      </c>
      <c r="BH258" s="144">
        <f t="shared" si="51"/>
        <v>0</v>
      </c>
      <c r="BI258" s="144">
        <f t="shared" si="52"/>
        <v>0</v>
      </c>
      <c r="BJ258" s="13" t="s">
        <v>111</v>
      </c>
      <c r="BK258" s="144">
        <f t="shared" si="53"/>
        <v>0</v>
      </c>
      <c r="BL258" s="13" t="s">
        <v>119</v>
      </c>
      <c r="BM258" s="143" t="s">
        <v>546</v>
      </c>
    </row>
    <row r="259" spans="2:65" s="1" customFormat="1" ht="33" customHeight="1" x14ac:dyDescent="0.2">
      <c r="B259" s="131"/>
      <c r="C259" s="132" t="s">
        <v>547</v>
      </c>
      <c r="D259" s="132" t="s">
        <v>115</v>
      </c>
      <c r="E259" s="133" t="s">
        <v>548</v>
      </c>
      <c r="F259" s="134" t="s">
        <v>549</v>
      </c>
      <c r="G259" s="135" t="s">
        <v>118</v>
      </c>
      <c r="H259" s="136">
        <v>12</v>
      </c>
      <c r="I259" s="137"/>
      <c r="J259" s="137"/>
      <c r="K259" s="138"/>
      <c r="L259" s="25"/>
      <c r="M259" s="139" t="s">
        <v>1</v>
      </c>
      <c r="N259" s="140" t="s">
        <v>32</v>
      </c>
      <c r="O259" s="141">
        <v>0.17713000000000001</v>
      </c>
      <c r="P259" s="141">
        <f t="shared" si="45"/>
        <v>2.1255600000000001</v>
      </c>
      <c r="Q259" s="141">
        <v>6.2600000000000004E-5</v>
      </c>
      <c r="R259" s="141">
        <f t="shared" si="46"/>
        <v>7.5120000000000004E-4</v>
      </c>
      <c r="S259" s="141">
        <v>8.4100000000000008E-3</v>
      </c>
      <c r="T259" s="142">
        <f t="shared" si="47"/>
        <v>0.10092000000000001</v>
      </c>
      <c r="AR259" s="143" t="s">
        <v>119</v>
      </c>
      <c r="AT259" s="143" t="s">
        <v>115</v>
      </c>
      <c r="AU259" s="143" t="s">
        <v>111</v>
      </c>
      <c r="AY259" s="13" t="s">
        <v>112</v>
      </c>
      <c r="BE259" s="144">
        <f t="shared" si="48"/>
        <v>0</v>
      </c>
      <c r="BF259" s="144">
        <f t="shared" si="49"/>
        <v>0</v>
      </c>
      <c r="BG259" s="144">
        <f t="shared" si="50"/>
        <v>0</v>
      </c>
      <c r="BH259" s="144">
        <f t="shared" si="51"/>
        <v>0</v>
      </c>
      <c r="BI259" s="144">
        <f t="shared" si="52"/>
        <v>0</v>
      </c>
      <c r="BJ259" s="13" t="s">
        <v>111</v>
      </c>
      <c r="BK259" s="144">
        <f t="shared" si="53"/>
        <v>0</v>
      </c>
      <c r="BL259" s="13" t="s">
        <v>119</v>
      </c>
      <c r="BM259" s="143" t="s">
        <v>550</v>
      </c>
    </row>
    <row r="260" spans="2:65" s="1" customFormat="1" ht="33" customHeight="1" x14ac:dyDescent="0.2">
      <c r="B260" s="131"/>
      <c r="C260" s="132" t="s">
        <v>551</v>
      </c>
      <c r="D260" s="132" t="s">
        <v>115</v>
      </c>
      <c r="E260" s="133" t="s">
        <v>552</v>
      </c>
      <c r="F260" s="134" t="s">
        <v>553</v>
      </c>
      <c r="G260" s="135" t="s">
        <v>118</v>
      </c>
      <c r="H260" s="136">
        <v>20</v>
      </c>
      <c r="I260" s="137"/>
      <c r="J260" s="137"/>
      <c r="K260" s="138"/>
      <c r="L260" s="25"/>
      <c r="M260" s="139" t="s">
        <v>1</v>
      </c>
      <c r="N260" s="140" t="s">
        <v>32</v>
      </c>
      <c r="O260" s="141">
        <v>0.187</v>
      </c>
      <c r="P260" s="141">
        <f t="shared" si="45"/>
        <v>3.74</v>
      </c>
      <c r="Q260" s="141">
        <v>1E-4</v>
      </c>
      <c r="R260" s="141">
        <f t="shared" si="46"/>
        <v>2E-3</v>
      </c>
      <c r="S260" s="141">
        <v>1.384E-2</v>
      </c>
      <c r="T260" s="142">
        <f t="shared" si="47"/>
        <v>0.27679999999999999</v>
      </c>
      <c r="AR260" s="143" t="s">
        <v>119</v>
      </c>
      <c r="AT260" s="143" t="s">
        <v>115</v>
      </c>
      <c r="AU260" s="143" t="s">
        <v>111</v>
      </c>
      <c r="AY260" s="13" t="s">
        <v>112</v>
      </c>
      <c r="BE260" s="144">
        <f t="shared" si="48"/>
        <v>0</v>
      </c>
      <c r="BF260" s="144">
        <f t="shared" si="49"/>
        <v>0</v>
      </c>
      <c r="BG260" s="144">
        <f t="shared" si="50"/>
        <v>0</v>
      </c>
      <c r="BH260" s="144">
        <f t="shared" si="51"/>
        <v>0</v>
      </c>
      <c r="BI260" s="144">
        <f t="shared" si="52"/>
        <v>0</v>
      </c>
      <c r="BJ260" s="13" t="s">
        <v>111</v>
      </c>
      <c r="BK260" s="144">
        <f t="shared" si="53"/>
        <v>0</v>
      </c>
      <c r="BL260" s="13" t="s">
        <v>119</v>
      </c>
      <c r="BM260" s="143" t="s">
        <v>554</v>
      </c>
    </row>
    <row r="261" spans="2:65" s="1" customFormat="1" ht="24.15" customHeight="1" x14ac:dyDescent="0.2">
      <c r="B261" s="131"/>
      <c r="C261" s="132" t="s">
        <v>555</v>
      </c>
      <c r="D261" s="132" t="s">
        <v>115</v>
      </c>
      <c r="E261" s="133" t="s">
        <v>556</v>
      </c>
      <c r="F261" s="134" t="s">
        <v>557</v>
      </c>
      <c r="G261" s="135" t="s">
        <v>118</v>
      </c>
      <c r="H261" s="136">
        <v>4</v>
      </c>
      <c r="I261" s="137"/>
      <c r="J261" s="137"/>
      <c r="K261" s="138"/>
      <c r="L261" s="25"/>
      <c r="M261" s="139" t="s">
        <v>1</v>
      </c>
      <c r="N261" s="140" t="s">
        <v>32</v>
      </c>
      <c r="O261" s="141">
        <v>0.53402000000000005</v>
      </c>
      <c r="P261" s="141">
        <f t="shared" si="45"/>
        <v>2.1360800000000002</v>
      </c>
      <c r="Q261" s="141">
        <v>5.1918700000000003E-3</v>
      </c>
      <c r="R261" s="141">
        <f t="shared" si="46"/>
        <v>2.0767480000000001E-2</v>
      </c>
      <c r="S261" s="141">
        <v>0</v>
      </c>
      <c r="T261" s="142">
        <f t="shared" si="47"/>
        <v>0</v>
      </c>
      <c r="AR261" s="143" t="s">
        <v>119</v>
      </c>
      <c r="AT261" s="143" t="s">
        <v>115</v>
      </c>
      <c r="AU261" s="143" t="s">
        <v>111</v>
      </c>
      <c r="AY261" s="13" t="s">
        <v>112</v>
      </c>
      <c r="BE261" s="144">
        <f t="shared" si="48"/>
        <v>0</v>
      </c>
      <c r="BF261" s="144">
        <f t="shared" si="49"/>
        <v>0</v>
      </c>
      <c r="BG261" s="144">
        <f t="shared" si="50"/>
        <v>0</v>
      </c>
      <c r="BH261" s="144">
        <f t="shared" si="51"/>
        <v>0</v>
      </c>
      <c r="BI261" s="144">
        <f t="shared" si="52"/>
        <v>0</v>
      </c>
      <c r="BJ261" s="13" t="s">
        <v>111</v>
      </c>
      <c r="BK261" s="144">
        <f t="shared" si="53"/>
        <v>0</v>
      </c>
      <c r="BL261" s="13" t="s">
        <v>119</v>
      </c>
      <c r="BM261" s="143" t="s">
        <v>558</v>
      </c>
    </row>
    <row r="262" spans="2:65" s="1" customFormat="1" ht="24.15" customHeight="1" x14ac:dyDescent="0.2">
      <c r="B262" s="131"/>
      <c r="C262" s="132" t="s">
        <v>559</v>
      </c>
      <c r="D262" s="132" t="s">
        <v>115</v>
      </c>
      <c r="E262" s="133" t="s">
        <v>560</v>
      </c>
      <c r="F262" s="134" t="s">
        <v>561</v>
      </c>
      <c r="G262" s="135" t="s">
        <v>118</v>
      </c>
      <c r="H262" s="136">
        <v>12</v>
      </c>
      <c r="I262" s="137"/>
      <c r="J262" s="137"/>
      <c r="K262" s="138"/>
      <c r="L262" s="25"/>
      <c r="M262" s="139" t="s">
        <v>1</v>
      </c>
      <c r="N262" s="140" t="s">
        <v>32</v>
      </c>
      <c r="O262" s="141">
        <v>0.61638999999999999</v>
      </c>
      <c r="P262" s="141">
        <f t="shared" si="45"/>
        <v>7.3966799999999999</v>
      </c>
      <c r="Q262" s="141">
        <v>7.5479400000000004E-3</v>
      </c>
      <c r="R262" s="141">
        <f t="shared" si="46"/>
        <v>9.0575280000000008E-2</v>
      </c>
      <c r="S262" s="141">
        <v>0</v>
      </c>
      <c r="T262" s="142">
        <f t="shared" si="47"/>
        <v>0</v>
      </c>
      <c r="AR262" s="143" t="s">
        <v>119</v>
      </c>
      <c r="AT262" s="143" t="s">
        <v>115</v>
      </c>
      <c r="AU262" s="143" t="s">
        <v>111</v>
      </c>
      <c r="AY262" s="13" t="s">
        <v>112</v>
      </c>
      <c r="BE262" s="144">
        <f t="shared" si="48"/>
        <v>0</v>
      </c>
      <c r="BF262" s="144">
        <f t="shared" si="49"/>
        <v>0</v>
      </c>
      <c r="BG262" s="144">
        <f t="shared" si="50"/>
        <v>0</v>
      </c>
      <c r="BH262" s="144">
        <f t="shared" si="51"/>
        <v>0</v>
      </c>
      <c r="BI262" s="144">
        <f t="shared" si="52"/>
        <v>0</v>
      </c>
      <c r="BJ262" s="13" t="s">
        <v>111</v>
      </c>
      <c r="BK262" s="144">
        <f t="shared" si="53"/>
        <v>0</v>
      </c>
      <c r="BL262" s="13" t="s">
        <v>119</v>
      </c>
      <c r="BM262" s="143" t="s">
        <v>562</v>
      </c>
    </row>
    <row r="263" spans="2:65" s="1" customFormat="1" ht="24.15" customHeight="1" x14ac:dyDescent="0.2">
      <c r="B263" s="131"/>
      <c r="C263" s="132" t="s">
        <v>563</v>
      </c>
      <c r="D263" s="132" t="s">
        <v>115</v>
      </c>
      <c r="E263" s="133" t="s">
        <v>564</v>
      </c>
      <c r="F263" s="134" t="s">
        <v>565</v>
      </c>
      <c r="G263" s="135" t="s">
        <v>118</v>
      </c>
      <c r="H263" s="136">
        <v>17</v>
      </c>
      <c r="I263" s="137"/>
      <c r="J263" s="137"/>
      <c r="K263" s="138"/>
      <c r="L263" s="25"/>
      <c r="M263" s="139" t="s">
        <v>1</v>
      </c>
      <c r="N263" s="140" t="s">
        <v>32</v>
      </c>
      <c r="O263" s="141">
        <v>0.73499999999999999</v>
      </c>
      <c r="P263" s="141">
        <f t="shared" si="45"/>
        <v>12.494999999999999</v>
      </c>
      <c r="Q263" s="141">
        <v>1.032545E-2</v>
      </c>
      <c r="R263" s="141">
        <f t="shared" si="46"/>
        <v>0.17553265000000001</v>
      </c>
      <c r="S263" s="141">
        <v>0</v>
      </c>
      <c r="T263" s="142">
        <f t="shared" si="47"/>
        <v>0</v>
      </c>
      <c r="AR263" s="143" t="s">
        <v>119</v>
      </c>
      <c r="AT263" s="143" t="s">
        <v>115</v>
      </c>
      <c r="AU263" s="143" t="s">
        <v>111</v>
      </c>
      <c r="AY263" s="13" t="s">
        <v>112</v>
      </c>
      <c r="BE263" s="144">
        <f t="shared" si="48"/>
        <v>0</v>
      </c>
      <c r="BF263" s="144">
        <f t="shared" si="49"/>
        <v>0</v>
      </c>
      <c r="BG263" s="144">
        <f t="shared" si="50"/>
        <v>0</v>
      </c>
      <c r="BH263" s="144">
        <f t="shared" si="51"/>
        <v>0</v>
      </c>
      <c r="BI263" s="144">
        <f t="shared" si="52"/>
        <v>0</v>
      </c>
      <c r="BJ263" s="13" t="s">
        <v>111</v>
      </c>
      <c r="BK263" s="144">
        <f t="shared" si="53"/>
        <v>0</v>
      </c>
      <c r="BL263" s="13" t="s">
        <v>119</v>
      </c>
      <c r="BM263" s="143" t="s">
        <v>566</v>
      </c>
    </row>
    <row r="264" spans="2:65" s="1" customFormat="1" ht="24.15" customHeight="1" x14ac:dyDescent="0.2">
      <c r="B264" s="131"/>
      <c r="C264" s="132" t="s">
        <v>567</v>
      </c>
      <c r="D264" s="132" t="s">
        <v>115</v>
      </c>
      <c r="E264" s="133" t="s">
        <v>568</v>
      </c>
      <c r="F264" s="134" t="s">
        <v>569</v>
      </c>
      <c r="G264" s="135" t="s">
        <v>118</v>
      </c>
      <c r="H264" s="136">
        <v>10</v>
      </c>
      <c r="I264" s="137"/>
      <c r="J264" s="137"/>
      <c r="K264" s="138"/>
      <c r="L264" s="25"/>
      <c r="M264" s="139" t="s">
        <v>1</v>
      </c>
      <c r="N264" s="140" t="s">
        <v>32</v>
      </c>
      <c r="O264" s="141">
        <v>0.83398000000000005</v>
      </c>
      <c r="P264" s="141">
        <f t="shared" si="45"/>
        <v>8.3398000000000003</v>
      </c>
      <c r="Q264" s="141">
        <v>1.373284E-2</v>
      </c>
      <c r="R264" s="141">
        <f t="shared" si="46"/>
        <v>0.13732839999999999</v>
      </c>
      <c r="S264" s="141">
        <v>0</v>
      </c>
      <c r="T264" s="142">
        <f t="shared" si="47"/>
        <v>0</v>
      </c>
      <c r="AR264" s="143" t="s">
        <v>119</v>
      </c>
      <c r="AT264" s="143" t="s">
        <v>115</v>
      </c>
      <c r="AU264" s="143" t="s">
        <v>111</v>
      </c>
      <c r="AY264" s="13" t="s">
        <v>112</v>
      </c>
      <c r="BE264" s="144">
        <f t="shared" si="48"/>
        <v>0</v>
      </c>
      <c r="BF264" s="144">
        <f t="shared" si="49"/>
        <v>0</v>
      </c>
      <c r="BG264" s="144">
        <f t="shared" si="50"/>
        <v>0</v>
      </c>
      <c r="BH264" s="144">
        <f t="shared" si="51"/>
        <v>0</v>
      </c>
      <c r="BI264" s="144">
        <f t="shared" si="52"/>
        <v>0</v>
      </c>
      <c r="BJ264" s="13" t="s">
        <v>111</v>
      </c>
      <c r="BK264" s="144">
        <f t="shared" si="53"/>
        <v>0</v>
      </c>
      <c r="BL264" s="13" t="s">
        <v>119</v>
      </c>
      <c r="BM264" s="143" t="s">
        <v>570</v>
      </c>
    </row>
    <row r="265" spans="2:65" s="1" customFormat="1" ht="24.15" customHeight="1" x14ac:dyDescent="0.2">
      <c r="B265" s="131"/>
      <c r="C265" s="132" t="s">
        <v>571</v>
      </c>
      <c r="D265" s="132" t="s">
        <v>115</v>
      </c>
      <c r="E265" s="133" t="s">
        <v>572</v>
      </c>
      <c r="F265" s="134" t="s">
        <v>573</v>
      </c>
      <c r="G265" s="135" t="s">
        <v>118</v>
      </c>
      <c r="H265" s="136">
        <v>51</v>
      </c>
      <c r="I265" s="137"/>
      <c r="J265" s="137"/>
      <c r="K265" s="138"/>
      <c r="L265" s="25"/>
      <c r="M265" s="139" t="s">
        <v>1</v>
      </c>
      <c r="N265" s="140" t="s">
        <v>32</v>
      </c>
      <c r="O265" s="141">
        <v>0.96558999999999995</v>
      </c>
      <c r="P265" s="141">
        <f t="shared" si="45"/>
        <v>49.245089999999998</v>
      </c>
      <c r="Q265" s="141">
        <v>1.8222039999999998E-2</v>
      </c>
      <c r="R265" s="141">
        <f t="shared" si="46"/>
        <v>0.92932403999999991</v>
      </c>
      <c r="S265" s="141">
        <v>0</v>
      </c>
      <c r="T265" s="142">
        <f t="shared" si="47"/>
        <v>0</v>
      </c>
      <c r="AR265" s="143" t="s">
        <v>119</v>
      </c>
      <c r="AT265" s="143" t="s">
        <v>115</v>
      </c>
      <c r="AU265" s="143" t="s">
        <v>111</v>
      </c>
      <c r="AY265" s="13" t="s">
        <v>112</v>
      </c>
      <c r="BE265" s="144">
        <f t="shared" si="48"/>
        <v>0</v>
      </c>
      <c r="BF265" s="144">
        <f t="shared" si="49"/>
        <v>0</v>
      </c>
      <c r="BG265" s="144">
        <f t="shared" si="50"/>
        <v>0</v>
      </c>
      <c r="BH265" s="144">
        <f t="shared" si="51"/>
        <v>0</v>
      </c>
      <c r="BI265" s="144">
        <f t="shared" si="52"/>
        <v>0</v>
      </c>
      <c r="BJ265" s="13" t="s">
        <v>111</v>
      </c>
      <c r="BK265" s="144">
        <f t="shared" si="53"/>
        <v>0</v>
      </c>
      <c r="BL265" s="13" t="s">
        <v>119</v>
      </c>
      <c r="BM265" s="143" t="s">
        <v>574</v>
      </c>
    </row>
    <row r="266" spans="2:65" s="1" customFormat="1" ht="24.15" customHeight="1" x14ac:dyDescent="0.2">
      <c r="B266" s="131"/>
      <c r="C266" s="132" t="s">
        <v>575</v>
      </c>
      <c r="D266" s="132" t="s">
        <v>115</v>
      </c>
      <c r="E266" s="133" t="s">
        <v>576</v>
      </c>
      <c r="F266" s="134" t="s">
        <v>577</v>
      </c>
      <c r="G266" s="135" t="s">
        <v>118</v>
      </c>
      <c r="H266" s="136">
        <v>12</v>
      </c>
      <c r="I266" s="137"/>
      <c r="J266" s="137"/>
      <c r="K266" s="138"/>
      <c r="L266" s="25"/>
      <c r="M266" s="139" t="s">
        <v>1</v>
      </c>
      <c r="N266" s="140" t="s">
        <v>32</v>
      </c>
      <c r="O266" s="141">
        <v>0.43928</v>
      </c>
      <c r="P266" s="141">
        <f t="shared" si="45"/>
        <v>5.2713599999999996</v>
      </c>
      <c r="Q266" s="141">
        <v>4.8939999999999997E-4</v>
      </c>
      <c r="R266" s="141">
        <f t="shared" si="46"/>
        <v>5.8727999999999992E-3</v>
      </c>
      <c r="S266" s="141">
        <v>0</v>
      </c>
      <c r="T266" s="142">
        <f t="shared" si="47"/>
        <v>0</v>
      </c>
      <c r="AR266" s="143" t="s">
        <v>119</v>
      </c>
      <c r="AT266" s="143" t="s">
        <v>115</v>
      </c>
      <c r="AU266" s="143" t="s">
        <v>111</v>
      </c>
      <c r="AY266" s="13" t="s">
        <v>112</v>
      </c>
      <c r="BE266" s="144">
        <f t="shared" si="48"/>
        <v>0</v>
      </c>
      <c r="BF266" s="144">
        <f t="shared" si="49"/>
        <v>0</v>
      </c>
      <c r="BG266" s="144">
        <f t="shared" si="50"/>
        <v>0</v>
      </c>
      <c r="BH266" s="144">
        <f t="shared" si="51"/>
        <v>0</v>
      </c>
      <c r="BI266" s="144">
        <f t="shared" si="52"/>
        <v>0</v>
      </c>
      <c r="BJ266" s="13" t="s">
        <v>111</v>
      </c>
      <c r="BK266" s="144">
        <f t="shared" si="53"/>
        <v>0</v>
      </c>
      <c r="BL266" s="13" t="s">
        <v>119</v>
      </c>
      <c r="BM266" s="143" t="s">
        <v>578</v>
      </c>
    </row>
    <row r="267" spans="2:65" s="1" customFormat="1" ht="24.15" customHeight="1" x14ac:dyDescent="0.2">
      <c r="B267" s="131"/>
      <c r="C267" s="132" t="s">
        <v>579</v>
      </c>
      <c r="D267" s="132" t="s">
        <v>115</v>
      </c>
      <c r="E267" s="133" t="s">
        <v>580</v>
      </c>
      <c r="F267" s="134" t="s">
        <v>581</v>
      </c>
      <c r="G267" s="135" t="s">
        <v>118</v>
      </c>
      <c r="H267" s="136">
        <v>18</v>
      </c>
      <c r="I267" s="137"/>
      <c r="J267" s="137"/>
      <c r="K267" s="138"/>
      <c r="L267" s="25"/>
      <c r="M267" s="139" t="s">
        <v>1</v>
      </c>
      <c r="N267" s="140" t="s">
        <v>32</v>
      </c>
      <c r="O267" s="141">
        <v>0.49441000000000002</v>
      </c>
      <c r="P267" s="141">
        <f t="shared" si="45"/>
        <v>8.8993800000000007</v>
      </c>
      <c r="Q267" s="141">
        <v>7.1131999999999999E-4</v>
      </c>
      <c r="R267" s="141">
        <f t="shared" si="46"/>
        <v>1.2803759999999999E-2</v>
      </c>
      <c r="S267" s="141">
        <v>0</v>
      </c>
      <c r="T267" s="142">
        <f t="shared" si="47"/>
        <v>0</v>
      </c>
      <c r="AR267" s="143" t="s">
        <v>119</v>
      </c>
      <c r="AT267" s="143" t="s">
        <v>115</v>
      </c>
      <c r="AU267" s="143" t="s">
        <v>111</v>
      </c>
      <c r="AY267" s="13" t="s">
        <v>112</v>
      </c>
      <c r="BE267" s="144">
        <f t="shared" si="48"/>
        <v>0</v>
      </c>
      <c r="BF267" s="144">
        <f t="shared" si="49"/>
        <v>0</v>
      </c>
      <c r="BG267" s="144">
        <f t="shared" si="50"/>
        <v>0</v>
      </c>
      <c r="BH267" s="144">
        <f t="shared" si="51"/>
        <v>0</v>
      </c>
      <c r="BI267" s="144">
        <f t="shared" si="52"/>
        <v>0</v>
      </c>
      <c r="BJ267" s="13" t="s">
        <v>111</v>
      </c>
      <c r="BK267" s="144">
        <f t="shared" si="53"/>
        <v>0</v>
      </c>
      <c r="BL267" s="13" t="s">
        <v>119</v>
      </c>
      <c r="BM267" s="143" t="s">
        <v>582</v>
      </c>
    </row>
    <row r="268" spans="2:65" s="1" customFormat="1" ht="21.75" customHeight="1" x14ac:dyDescent="0.2">
      <c r="B268" s="131"/>
      <c r="C268" s="132" t="s">
        <v>583</v>
      </c>
      <c r="D268" s="132" t="s">
        <v>115</v>
      </c>
      <c r="E268" s="133" t="s">
        <v>584</v>
      </c>
      <c r="F268" s="134" t="s">
        <v>585</v>
      </c>
      <c r="G268" s="135" t="s">
        <v>118</v>
      </c>
      <c r="H268" s="136">
        <v>73</v>
      </c>
      <c r="I268" s="137"/>
      <c r="J268" s="137"/>
      <c r="K268" s="138"/>
      <c r="L268" s="25"/>
      <c r="M268" s="139" t="s">
        <v>1</v>
      </c>
      <c r="N268" s="140" t="s">
        <v>32</v>
      </c>
      <c r="O268" s="141">
        <v>2.5000000000000001E-2</v>
      </c>
      <c r="P268" s="141">
        <f t="shared" si="45"/>
        <v>1.8250000000000002</v>
      </c>
      <c r="Q268" s="141">
        <v>0</v>
      </c>
      <c r="R268" s="141">
        <f t="shared" si="46"/>
        <v>0</v>
      </c>
      <c r="S268" s="141">
        <v>0</v>
      </c>
      <c r="T268" s="142">
        <f t="shared" si="47"/>
        <v>0</v>
      </c>
      <c r="AR268" s="143" t="s">
        <v>119</v>
      </c>
      <c r="AT268" s="143" t="s">
        <v>115</v>
      </c>
      <c r="AU268" s="143" t="s">
        <v>111</v>
      </c>
      <c r="AY268" s="13" t="s">
        <v>112</v>
      </c>
      <c r="BE268" s="144">
        <f t="shared" si="48"/>
        <v>0</v>
      </c>
      <c r="BF268" s="144">
        <f t="shared" si="49"/>
        <v>0</v>
      </c>
      <c r="BG268" s="144">
        <f t="shared" si="50"/>
        <v>0</v>
      </c>
      <c r="BH268" s="144">
        <f t="shared" si="51"/>
        <v>0</v>
      </c>
      <c r="BI268" s="144">
        <f t="shared" si="52"/>
        <v>0</v>
      </c>
      <c r="BJ268" s="13" t="s">
        <v>111</v>
      </c>
      <c r="BK268" s="144">
        <f t="shared" si="53"/>
        <v>0</v>
      </c>
      <c r="BL268" s="13" t="s">
        <v>119</v>
      </c>
      <c r="BM268" s="143" t="s">
        <v>586</v>
      </c>
    </row>
    <row r="269" spans="2:65" s="1" customFormat="1" ht="24.15" customHeight="1" x14ac:dyDescent="0.2">
      <c r="B269" s="131"/>
      <c r="C269" s="132" t="s">
        <v>587</v>
      </c>
      <c r="D269" s="132" t="s">
        <v>115</v>
      </c>
      <c r="E269" s="133" t="s">
        <v>588</v>
      </c>
      <c r="F269" s="134" t="s">
        <v>589</v>
      </c>
      <c r="G269" s="135" t="s">
        <v>118</v>
      </c>
      <c r="H269" s="136">
        <v>29</v>
      </c>
      <c r="I269" s="137"/>
      <c r="J269" s="137"/>
      <c r="K269" s="138"/>
      <c r="L269" s="25"/>
      <c r="M269" s="139" t="s">
        <v>1</v>
      </c>
      <c r="N269" s="140" t="s">
        <v>32</v>
      </c>
      <c r="O269" s="141">
        <v>3.1E-2</v>
      </c>
      <c r="P269" s="141">
        <f t="shared" si="45"/>
        <v>0.89900000000000002</v>
      </c>
      <c r="Q269" s="141">
        <v>0</v>
      </c>
      <c r="R269" s="141">
        <f t="shared" si="46"/>
        <v>0</v>
      </c>
      <c r="S269" s="141">
        <v>0</v>
      </c>
      <c r="T269" s="142">
        <f t="shared" si="47"/>
        <v>0</v>
      </c>
      <c r="AR269" s="143" t="s">
        <v>119</v>
      </c>
      <c r="AT269" s="143" t="s">
        <v>115</v>
      </c>
      <c r="AU269" s="143" t="s">
        <v>111</v>
      </c>
      <c r="AY269" s="13" t="s">
        <v>112</v>
      </c>
      <c r="BE269" s="144">
        <f t="shared" si="48"/>
        <v>0</v>
      </c>
      <c r="BF269" s="144">
        <f t="shared" si="49"/>
        <v>0</v>
      </c>
      <c r="BG269" s="144">
        <f t="shared" si="50"/>
        <v>0</v>
      </c>
      <c r="BH269" s="144">
        <f t="shared" si="51"/>
        <v>0</v>
      </c>
      <c r="BI269" s="144">
        <f t="shared" si="52"/>
        <v>0</v>
      </c>
      <c r="BJ269" s="13" t="s">
        <v>111</v>
      </c>
      <c r="BK269" s="144">
        <f t="shared" si="53"/>
        <v>0</v>
      </c>
      <c r="BL269" s="13" t="s">
        <v>119</v>
      </c>
      <c r="BM269" s="143" t="s">
        <v>590</v>
      </c>
    </row>
    <row r="270" spans="2:65" s="1" customFormat="1" ht="24.15" customHeight="1" x14ac:dyDescent="0.2">
      <c r="B270" s="131"/>
      <c r="C270" s="132" t="s">
        <v>591</v>
      </c>
      <c r="D270" s="132" t="s">
        <v>115</v>
      </c>
      <c r="E270" s="133" t="s">
        <v>592</v>
      </c>
      <c r="F270" s="134" t="s">
        <v>593</v>
      </c>
      <c r="G270" s="135" t="s">
        <v>118</v>
      </c>
      <c r="H270" s="136">
        <v>61</v>
      </c>
      <c r="I270" s="137"/>
      <c r="J270" s="137"/>
      <c r="K270" s="138"/>
      <c r="L270" s="25"/>
      <c r="M270" s="139" t="s">
        <v>1</v>
      </c>
      <c r="N270" s="140" t="s">
        <v>32</v>
      </c>
      <c r="O270" s="141">
        <v>0.05</v>
      </c>
      <c r="P270" s="141">
        <f t="shared" si="45"/>
        <v>3.0500000000000003</v>
      </c>
      <c r="Q270" s="141">
        <v>0</v>
      </c>
      <c r="R270" s="141">
        <f t="shared" si="46"/>
        <v>0</v>
      </c>
      <c r="S270" s="141">
        <v>0</v>
      </c>
      <c r="T270" s="142">
        <f t="shared" si="47"/>
        <v>0</v>
      </c>
      <c r="AR270" s="143" t="s">
        <v>119</v>
      </c>
      <c r="AT270" s="143" t="s">
        <v>115</v>
      </c>
      <c r="AU270" s="143" t="s">
        <v>111</v>
      </c>
      <c r="AY270" s="13" t="s">
        <v>112</v>
      </c>
      <c r="BE270" s="144">
        <f t="shared" si="48"/>
        <v>0</v>
      </c>
      <c r="BF270" s="144">
        <f t="shared" si="49"/>
        <v>0</v>
      </c>
      <c r="BG270" s="144">
        <f t="shared" si="50"/>
        <v>0</v>
      </c>
      <c r="BH270" s="144">
        <f t="shared" si="51"/>
        <v>0</v>
      </c>
      <c r="BI270" s="144">
        <f t="shared" si="52"/>
        <v>0</v>
      </c>
      <c r="BJ270" s="13" t="s">
        <v>111</v>
      </c>
      <c r="BK270" s="144">
        <f t="shared" si="53"/>
        <v>0</v>
      </c>
      <c r="BL270" s="13" t="s">
        <v>119</v>
      </c>
      <c r="BM270" s="143" t="s">
        <v>594</v>
      </c>
    </row>
    <row r="271" spans="2:65" s="1" customFormat="1" ht="16.5" customHeight="1" x14ac:dyDescent="0.2">
      <c r="B271" s="131"/>
      <c r="C271" s="132" t="s">
        <v>595</v>
      </c>
      <c r="D271" s="132" t="s">
        <v>115</v>
      </c>
      <c r="E271" s="133" t="s">
        <v>596</v>
      </c>
      <c r="F271" s="134" t="s">
        <v>597</v>
      </c>
      <c r="G271" s="135" t="s">
        <v>118</v>
      </c>
      <c r="H271" s="136">
        <v>30</v>
      </c>
      <c r="I271" s="137"/>
      <c r="J271" s="137"/>
      <c r="K271" s="138"/>
      <c r="L271" s="25"/>
      <c r="M271" s="139" t="s">
        <v>1</v>
      </c>
      <c r="N271" s="140" t="s">
        <v>32</v>
      </c>
      <c r="O271" s="141">
        <v>0.03</v>
      </c>
      <c r="P271" s="141">
        <f t="shared" si="45"/>
        <v>0.89999999999999991</v>
      </c>
      <c r="Q271" s="141">
        <v>0</v>
      </c>
      <c r="R271" s="141">
        <f t="shared" si="46"/>
        <v>0</v>
      </c>
      <c r="S271" s="141">
        <v>0</v>
      </c>
      <c r="T271" s="142">
        <f t="shared" si="47"/>
        <v>0</v>
      </c>
      <c r="AR271" s="143" t="s">
        <v>119</v>
      </c>
      <c r="AT271" s="143" t="s">
        <v>115</v>
      </c>
      <c r="AU271" s="143" t="s">
        <v>111</v>
      </c>
      <c r="AY271" s="13" t="s">
        <v>112</v>
      </c>
      <c r="BE271" s="144">
        <f t="shared" si="48"/>
        <v>0</v>
      </c>
      <c r="BF271" s="144">
        <f t="shared" si="49"/>
        <v>0</v>
      </c>
      <c r="BG271" s="144">
        <f t="shared" si="50"/>
        <v>0</v>
      </c>
      <c r="BH271" s="144">
        <f t="shared" si="51"/>
        <v>0</v>
      </c>
      <c r="BI271" s="144">
        <f t="shared" si="52"/>
        <v>0</v>
      </c>
      <c r="BJ271" s="13" t="s">
        <v>111</v>
      </c>
      <c r="BK271" s="144">
        <f t="shared" si="53"/>
        <v>0</v>
      </c>
      <c r="BL271" s="13" t="s">
        <v>119</v>
      </c>
      <c r="BM271" s="143" t="s">
        <v>598</v>
      </c>
    </row>
    <row r="272" spans="2:65" s="1" customFormat="1" ht="24.15" customHeight="1" x14ac:dyDescent="0.2">
      <c r="B272" s="131"/>
      <c r="C272" s="132" t="s">
        <v>599</v>
      </c>
      <c r="D272" s="132" t="s">
        <v>115</v>
      </c>
      <c r="E272" s="133" t="s">
        <v>600</v>
      </c>
      <c r="F272" s="134" t="s">
        <v>601</v>
      </c>
      <c r="G272" s="135" t="s">
        <v>224</v>
      </c>
      <c r="H272" s="136">
        <v>90.694999999999993</v>
      </c>
      <c r="I272" s="137"/>
      <c r="J272" s="137"/>
      <c r="K272" s="138"/>
      <c r="L272" s="25"/>
      <c r="M272" s="139" t="s">
        <v>1</v>
      </c>
      <c r="N272" s="140" t="s">
        <v>32</v>
      </c>
      <c r="O272" s="141">
        <v>0</v>
      </c>
      <c r="P272" s="141">
        <f t="shared" si="45"/>
        <v>0</v>
      </c>
      <c r="Q272" s="141">
        <v>0</v>
      </c>
      <c r="R272" s="141">
        <f t="shared" si="46"/>
        <v>0</v>
      </c>
      <c r="S272" s="141">
        <v>0</v>
      </c>
      <c r="T272" s="142">
        <f t="shared" si="47"/>
        <v>0</v>
      </c>
      <c r="AR272" s="143" t="s">
        <v>119</v>
      </c>
      <c r="AT272" s="143" t="s">
        <v>115</v>
      </c>
      <c r="AU272" s="143" t="s">
        <v>111</v>
      </c>
      <c r="AY272" s="13" t="s">
        <v>112</v>
      </c>
      <c r="BE272" s="144">
        <f t="shared" si="48"/>
        <v>0</v>
      </c>
      <c r="BF272" s="144">
        <f t="shared" si="49"/>
        <v>0</v>
      </c>
      <c r="BG272" s="144">
        <f t="shared" si="50"/>
        <v>0</v>
      </c>
      <c r="BH272" s="144">
        <f t="shared" si="51"/>
        <v>0</v>
      </c>
      <c r="BI272" s="144">
        <f t="shared" si="52"/>
        <v>0</v>
      </c>
      <c r="BJ272" s="13" t="s">
        <v>111</v>
      </c>
      <c r="BK272" s="144">
        <f t="shared" si="53"/>
        <v>0</v>
      </c>
      <c r="BL272" s="13" t="s">
        <v>119</v>
      </c>
      <c r="BM272" s="143" t="s">
        <v>602</v>
      </c>
    </row>
    <row r="273" spans="2:65" s="11" customFormat="1" ht="22.75" customHeight="1" x14ac:dyDescent="0.25">
      <c r="B273" s="120"/>
      <c r="D273" s="121" t="s">
        <v>65</v>
      </c>
      <c r="E273" s="129" t="s">
        <v>603</v>
      </c>
      <c r="F273" s="129" t="s">
        <v>604</v>
      </c>
      <c r="J273" s="130"/>
      <c r="L273" s="120"/>
      <c r="M273" s="124"/>
      <c r="P273" s="125">
        <f>SUM(P274:P341)</f>
        <v>82.923690000000008</v>
      </c>
      <c r="R273" s="125">
        <f>SUM(R274:R341)</f>
        <v>0.87800950999999994</v>
      </c>
      <c r="T273" s="126">
        <f>SUM(T274:T341)</f>
        <v>0</v>
      </c>
      <c r="AR273" s="121" t="s">
        <v>111</v>
      </c>
      <c r="AT273" s="127" t="s">
        <v>65</v>
      </c>
      <c r="AU273" s="127" t="s">
        <v>73</v>
      </c>
      <c r="AY273" s="121" t="s">
        <v>112</v>
      </c>
      <c r="BK273" s="128">
        <f>SUM(BK274:BK341)</f>
        <v>0</v>
      </c>
    </row>
    <row r="274" spans="2:65" s="1" customFormat="1" ht="24.15" customHeight="1" x14ac:dyDescent="0.2">
      <c r="B274" s="131"/>
      <c r="C274" s="132" t="s">
        <v>605</v>
      </c>
      <c r="D274" s="132" t="s">
        <v>115</v>
      </c>
      <c r="E274" s="133" t="s">
        <v>606</v>
      </c>
      <c r="F274" s="134" t="s">
        <v>607</v>
      </c>
      <c r="G274" s="135" t="s">
        <v>272</v>
      </c>
      <c r="H274" s="136">
        <v>1</v>
      </c>
      <c r="I274" s="137"/>
      <c r="J274" s="137"/>
      <c r="K274" s="138"/>
      <c r="L274" s="25"/>
      <c r="M274" s="139" t="s">
        <v>1</v>
      </c>
      <c r="N274" s="140" t="s">
        <v>32</v>
      </c>
      <c r="O274" s="141">
        <v>1.2245699999999999</v>
      </c>
      <c r="P274" s="141">
        <f t="shared" ref="P274:P305" si="54">O274*H274</f>
        <v>1.2245699999999999</v>
      </c>
      <c r="Q274" s="141">
        <v>7.8589599999999999E-3</v>
      </c>
      <c r="R274" s="141">
        <f t="shared" ref="R274:R305" si="55">Q274*H274</f>
        <v>7.8589599999999999E-3</v>
      </c>
      <c r="S274" s="141">
        <v>0</v>
      </c>
      <c r="T274" s="142">
        <f t="shared" ref="T274:T305" si="56">S274*H274</f>
        <v>0</v>
      </c>
      <c r="AR274" s="143" t="s">
        <v>119</v>
      </c>
      <c r="AT274" s="143" t="s">
        <v>115</v>
      </c>
      <c r="AU274" s="143" t="s">
        <v>111</v>
      </c>
      <c r="AY274" s="13" t="s">
        <v>112</v>
      </c>
      <c r="BE274" s="144">
        <f t="shared" ref="BE274:BE305" si="57">IF(N274="základná",J274,0)</f>
        <v>0</v>
      </c>
      <c r="BF274" s="144">
        <f t="shared" ref="BF274:BF305" si="58">IF(N274="znížená",J274,0)</f>
        <v>0</v>
      </c>
      <c r="BG274" s="144">
        <f t="shared" ref="BG274:BG305" si="59">IF(N274="zákl. prenesená",J274,0)</f>
        <v>0</v>
      </c>
      <c r="BH274" s="144">
        <f t="shared" ref="BH274:BH305" si="60">IF(N274="zníž. prenesená",J274,0)</f>
        <v>0</v>
      </c>
      <c r="BI274" s="144">
        <f t="shared" ref="BI274:BI305" si="61">IF(N274="nulová",J274,0)</f>
        <v>0</v>
      </c>
      <c r="BJ274" s="13" t="s">
        <v>111</v>
      </c>
      <c r="BK274" s="144">
        <f t="shared" ref="BK274:BK305" si="62">ROUND(I274*H274,2)</f>
        <v>0</v>
      </c>
      <c r="BL274" s="13" t="s">
        <v>119</v>
      </c>
      <c r="BM274" s="143" t="s">
        <v>608</v>
      </c>
    </row>
    <row r="275" spans="2:65" s="1" customFormat="1" ht="24.15" customHeight="1" x14ac:dyDescent="0.2">
      <c r="B275" s="131"/>
      <c r="C275" s="145" t="s">
        <v>609</v>
      </c>
      <c r="D275" s="145" t="s">
        <v>121</v>
      </c>
      <c r="E275" s="146" t="s">
        <v>610</v>
      </c>
      <c r="F275" s="147" t="s">
        <v>611</v>
      </c>
      <c r="G275" s="148" t="s">
        <v>231</v>
      </c>
      <c r="H275" s="149">
        <v>1</v>
      </c>
      <c r="I275" s="150"/>
      <c r="J275" s="150"/>
      <c r="K275" s="151"/>
      <c r="L275" s="152"/>
      <c r="M275" s="153" t="s">
        <v>1</v>
      </c>
      <c r="N275" s="154" t="s">
        <v>32</v>
      </c>
      <c r="O275" s="141">
        <v>0</v>
      </c>
      <c r="P275" s="141">
        <f t="shared" si="54"/>
        <v>0</v>
      </c>
      <c r="Q275" s="141">
        <v>1.6000000000000001E-4</v>
      </c>
      <c r="R275" s="141">
        <f t="shared" si="55"/>
        <v>1.6000000000000001E-4</v>
      </c>
      <c r="S275" s="141">
        <v>0</v>
      </c>
      <c r="T275" s="142">
        <f t="shared" si="56"/>
        <v>0</v>
      </c>
      <c r="AR275" s="143" t="s">
        <v>124</v>
      </c>
      <c r="AT275" s="143" t="s">
        <v>121</v>
      </c>
      <c r="AU275" s="143" t="s">
        <v>111</v>
      </c>
      <c r="AY275" s="13" t="s">
        <v>112</v>
      </c>
      <c r="BE275" s="144">
        <f t="shared" si="57"/>
        <v>0</v>
      </c>
      <c r="BF275" s="144">
        <f t="shared" si="58"/>
        <v>0</v>
      </c>
      <c r="BG275" s="144">
        <f t="shared" si="59"/>
        <v>0</v>
      </c>
      <c r="BH275" s="144">
        <f t="shared" si="60"/>
        <v>0</v>
      </c>
      <c r="BI275" s="144">
        <f t="shared" si="61"/>
        <v>0</v>
      </c>
      <c r="BJ275" s="13" t="s">
        <v>111</v>
      </c>
      <c r="BK275" s="144">
        <f t="shared" si="62"/>
        <v>0</v>
      </c>
      <c r="BL275" s="13" t="s">
        <v>119</v>
      </c>
      <c r="BM275" s="143" t="s">
        <v>612</v>
      </c>
    </row>
    <row r="276" spans="2:65" s="1" customFormat="1" ht="24.15" customHeight="1" x14ac:dyDescent="0.2">
      <c r="B276" s="131"/>
      <c r="C276" s="132" t="s">
        <v>613</v>
      </c>
      <c r="D276" s="132" t="s">
        <v>115</v>
      </c>
      <c r="E276" s="133" t="s">
        <v>614</v>
      </c>
      <c r="F276" s="134" t="s">
        <v>615</v>
      </c>
      <c r="G276" s="135" t="s">
        <v>272</v>
      </c>
      <c r="H276" s="136">
        <v>15</v>
      </c>
      <c r="I276" s="137"/>
      <c r="J276" s="137"/>
      <c r="K276" s="138"/>
      <c r="L276" s="25"/>
      <c r="M276" s="139" t="s">
        <v>1</v>
      </c>
      <c r="N276" s="140" t="s">
        <v>32</v>
      </c>
      <c r="O276" s="141">
        <v>1.46255</v>
      </c>
      <c r="P276" s="141">
        <f t="shared" si="54"/>
        <v>21.93825</v>
      </c>
      <c r="Q276" s="141">
        <v>1.126741E-2</v>
      </c>
      <c r="R276" s="141">
        <f t="shared" si="55"/>
        <v>0.16901115</v>
      </c>
      <c r="S276" s="141">
        <v>0</v>
      </c>
      <c r="T276" s="142">
        <f t="shared" si="56"/>
        <v>0</v>
      </c>
      <c r="AR276" s="143" t="s">
        <v>119</v>
      </c>
      <c r="AT276" s="143" t="s">
        <v>115</v>
      </c>
      <c r="AU276" s="143" t="s">
        <v>111</v>
      </c>
      <c r="AY276" s="13" t="s">
        <v>112</v>
      </c>
      <c r="BE276" s="144">
        <f t="shared" si="57"/>
        <v>0</v>
      </c>
      <c r="BF276" s="144">
        <f t="shared" si="58"/>
        <v>0</v>
      </c>
      <c r="BG276" s="144">
        <f t="shared" si="59"/>
        <v>0</v>
      </c>
      <c r="BH276" s="144">
        <f t="shared" si="60"/>
        <v>0</v>
      </c>
      <c r="BI276" s="144">
        <f t="shared" si="61"/>
        <v>0</v>
      </c>
      <c r="BJ276" s="13" t="s">
        <v>111</v>
      </c>
      <c r="BK276" s="144">
        <f t="shared" si="62"/>
        <v>0</v>
      </c>
      <c r="BL276" s="13" t="s">
        <v>119</v>
      </c>
      <c r="BM276" s="143" t="s">
        <v>616</v>
      </c>
    </row>
    <row r="277" spans="2:65" s="1" customFormat="1" ht="24.15" customHeight="1" x14ac:dyDescent="0.2">
      <c r="B277" s="131"/>
      <c r="C277" s="145" t="s">
        <v>617</v>
      </c>
      <c r="D277" s="145" t="s">
        <v>121</v>
      </c>
      <c r="E277" s="146" t="s">
        <v>618</v>
      </c>
      <c r="F277" s="147" t="s">
        <v>619</v>
      </c>
      <c r="G277" s="148" t="s">
        <v>231</v>
      </c>
      <c r="H277" s="149">
        <v>5</v>
      </c>
      <c r="I277" s="150"/>
      <c r="J277" s="150"/>
      <c r="K277" s="151"/>
      <c r="L277" s="152"/>
      <c r="M277" s="153" t="s">
        <v>1</v>
      </c>
      <c r="N277" s="154" t="s">
        <v>32</v>
      </c>
      <c r="O277" s="141">
        <v>0</v>
      </c>
      <c r="P277" s="141">
        <f t="shared" si="54"/>
        <v>0</v>
      </c>
      <c r="Q277" s="141">
        <v>2.4000000000000001E-4</v>
      </c>
      <c r="R277" s="141">
        <f t="shared" si="55"/>
        <v>1.2000000000000001E-3</v>
      </c>
      <c r="S277" s="141">
        <v>0</v>
      </c>
      <c r="T277" s="142">
        <f t="shared" si="56"/>
        <v>0</v>
      </c>
      <c r="AR277" s="143" t="s">
        <v>124</v>
      </c>
      <c r="AT277" s="143" t="s">
        <v>121</v>
      </c>
      <c r="AU277" s="143" t="s">
        <v>111</v>
      </c>
      <c r="AY277" s="13" t="s">
        <v>112</v>
      </c>
      <c r="BE277" s="144">
        <f t="shared" si="57"/>
        <v>0</v>
      </c>
      <c r="BF277" s="144">
        <f t="shared" si="58"/>
        <v>0</v>
      </c>
      <c r="BG277" s="144">
        <f t="shared" si="59"/>
        <v>0</v>
      </c>
      <c r="BH277" s="144">
        <f t="shared" si="60"/>
        <v>0</v>
      </c>
      <c r="BI277" s="144">
        <f t="shared" si="61"/>
        <v>0</v>
      </c>
      <c r="BJ277" s="13" t="s">
        <v>111</v>
      </c>
      <c r="BK277" s="144">
        <f t="shared" si="62"/>
        <v>0</v>
      </c>
      <c r="BL277" s="13" t="s">
        <v>119</v>
      </c>
      <c r="BM277" s="143" t="s">
        <v>620</v>
      </c>
    </row>
    <row r="278" spans="2:65" s="1" customFormat="1" ht="62.75" customHeight="1" x14ac:dyDescent="0.2">
      <c r="B278" s="131"/>
      <c r="C278" s="145" t="s">
        <v>621</v>
      </c>
      <c r="D278" s="145" t="s">
        <v>121</v>
      </c>
      <c r="E278" s="146" t="s">
        <v>622</v>
      </c>
      <c r="F278" s="147" t="s">
        <v>623</v>
      </c>
      <c r="G278" s="148" t="s">
        <v>231</v>
      </c>
      <c r="H278" s="149">
        <v>1</v>
      </c>
      <c r="I278" s="150"/>
      <c r="J278" s="150"/>
      <c r="K278" s="151"/>
      <c r="L278" s="152"/>
      <c r="M278" s="153" t="s">
        <v>1</v>
      </c>
      <c r="N278" s="154" t="s">
        <v>32</v>
      </c>
      <c r="O278" s="141">
        <v>0</v>
      </c>
      <c r="P278" s="141">
        <f t="shared" si="54"/>
        <v>0</v>
      </c>
      <c r="Q278" s="141">
        <v>2.7000000000000001E-3</v>
      </c>
      <c r="R278" s="141">
        <f t="shared" si="55"/>
        <v>2.7000000000000001E-3</v>
      </c>
      <c r="S278" s="141">
        <v>0</v>
      </c>
      <c r="T278" s="142">
        <f t="shared" si="56"/>
        <v>0</v>
      </c>
      <c r="AR278" s="143" t="s">
        <v>124</v>
      </c>
      <c r="AT278" s="143" t="s">
        <v>121</v>
      </c>
      <c r="AU278" s="143" t="s">
        <v>111</v>
      </c>
      <c r="AY278" s="13" t="s">
        <v>112</v>
      </c>
      <c r="BE278" s="144">
        <f t="shared" si="57"/>
        <v>0</v>
      </c>
      <c r="BF278" s="144">
        <f t="shared" si="58"/>
        <v>0</v>
      </c>
      <c r="BG278" s="144">
        <f t="shared" si="59"/>
        <v>0</v>
      </c>
      <c r="BH278" s="144">
        <f t="shared" si="60"/>
        <v>0</v>
      </c>
      <c r="BI278" s="144">
        <f t="shared" si="61"/>
        <v>0</v>
      </c>
      <c r="BJ278" s="13" t="s">
        <v>111</v>
      </c>
      <c r="BK278" s="144">
        <f t="shared" si="62"/>
        <v>0</v>
      </c>
      <c r="BL278" s="13" t="s">
        <v>119</v>
      </c>
      <c r="BM278" s="143" t="s">
        <v>624</v>
      </c>
    </row>
    <row r="279" spans="2:65" s="1" customFormat="1" ht="24.15" customHeight="1" x14ac:dyDescent="0.2">
      <c r="B279" s="131"/>
      <c r="C279" s="145" t="s">
        <v>625</v>
      </c>
      <c r="D279" s="145" t="s">
        <v>121</v>
      </c>
      <c r="E279" s="146" t="s">
        <v>626</v>
      </c>
      <c r="F279" s="147" t="s">
        <v>627</v>
      </c>
      <c r="G279" s="148" t="s">
        <v>231</v>
      </c>
      <c r="H279" s="149">
        <v>1</v>
      </c>
      <c r="I279" s="150"/>
      <c r="J279" s="150"/>
      <c r="K279" s="151"/>
      <c r="L279" s="152"/>
      <c r="M279" s="153" t="s">
        <v>1</v>
      </c>
      <c r="N279" s="154" t="s">
        <v>32</v>
      </c>
      <c r="O279" s="141">
        <v>0</v>
      </c>
      <c r="P279" s="141">
        <f t="shared" si="54"/>
        <v>0</v>
      </c>
      <c r="Q279" s="141">
        <v>2.7000000000000001E-3</v>
      </c>
      <c r="R279" s="141">
        <f t="shared" si="55"/>
        <v>2.7000000000000001E-3</v>
      </c>
      <c r="S279" s="141">
        <v>0</v>
      </c>
      <c r="T279" s="142">
        <f t="shared" si="56"/>
        <v>0</v>
      </c>
      <c r="AR279" s="143" t="s">
        <v>124</v>
      </c>
      <c r="AT279" s="143" t="s">
        <v>121</v>
      </c>
      <c r="AU279" s="143" t="s">
        <v>111</v>
      </c>
      <c r="AY279" s="13" t="s">
        <v>112</v>
      </c>
      <c r="BE279" s="144">
        <f t="shared" si="57"/>
        <v>0</v>
      </c>
      <c r="BF279" s="144">
        <f t="shared" si="58"/>
        <v>0</v>
      </c>
      <c r="BG279" s="144">
        <f t="shared" si="59"/>
        <v>0</v>
      </c>
      <c r="BH279" s="144">
        <f t="shared" si="60"/>
        <v>0</v>
      </c>
      <c r="BI279" s="144">
        <f t="shared" si="61"/>
        <v>0</v>
      </c>
      <c r="BJ279" s="13" t="s">
        <v>111</v>
      </c>
      <c r="BK279" s="144">
        <f t="shared" si="62"/>
        <v>0</v>
      </c>
      <c r="BL279" s="13" t="s">
        <v>119</v>
      </c>
      <c r="BM279" s="143" t="s">
        <v>628</v>
      </c>
    </row>
    <row r="280" spans="2:65" s="1" customFormat="1" ht="24.15" customHeight="1" x14ac:dyDescent="0.2">
      <c r="B280" s="131"/>
      <c r="C280" s="145" t="s">
        <v>629</v>
      </c>
      <c r="D280" s="145" t="s">
        <v>121</v>
      </c>
      <c r="E280" s="146" t="s">
        <v>630</v>
      </c>
      <c r="F280" s="147" t="s">
        <v>631</v>
      </c>
      <c r="G280" s="148" t="s">
        <v>231</v>
      </c>
      <c r="H280" s="149">
        <v>1</v>
      </c>
      <c r="I280" s="150"/>
      <c r="J280" s="150"/>
      <c r="K280" s="151"/>
      <c r="L280" s="152"/>
      <c r="M280" s="153" t="s">
        <v>1</v>
      </c>
      <c r="N280" s="154" t="s">
        <v>32</v>
      </c>
      <c r="O280" s="141">
        <v>0</v>
      </c>
      <c r="P280" s="141">
        <f t="shared" si="54"/>
        <v>0</v>
      </c>
      <c r="Q280" s="141">
        <v>2.7000000000000001E-3</v>
      </c>
      <c r="R280" s="141">
        <f t="shared" si="55"/>
        <v>2.7000000000000001E-3</v>
      </c>
      <c r="S280" s="141">
        <v>0</v>
      </c>
      <c r="T280" s="142">
        <f t="shared" si="56"/>
        <v>0</v>
      </c>
      <c r="AR280" s="143" t="s">
        <v>124</v>
      </c>
      <c r="AT280" s="143" t="s">
        <v>121</v>
      </c>
      <c r="AU280" s="143" t="s">
        <v>111</v>
      </c>
      <c r="AY280" s="13" t="s">
        <v>112</v>
      </c>
      <c r="BE280" s="144">
        <f t="shared" si="57"/>
        <v>0</v>
      </c>
      <c r="BF280" s="144">
        <f t="shared" si="58"/>
        <v>0</v>
      </c>
      <c r="BG280" s="144">
        <f t="shared" si="59"/>
        <v>0</v>
      </c>
      <c r="BH280" s="144">
        <f t="shared" si="60"/>
        <v>0</v>
      </c>
      <c r="BI280" s="144">
        <f t="shared" si="61"/>
        <v>0</v>
      </c>
      <c r="BJ280" s="13" t="s">
        <v>111</v>
      </c>
      <c r="BK280" s="144">
        <f t="shared" si="62"/>
        <v>0</v>
      </c>
      <c r="BL280" s="13" t="s">
        <v>119</v>
      </c>
      <c r="BM280" s="143" t="s">
        <v>632</v>
      </c>
    </row>
    <row r="281" spans="2:65" s="1" customFormat="1" ht="24.15" customHeight="1" x14ac:dyDescent="0.2">
      <c r="B281" s="131"/>
      <c r="C281" s="145" t="s">
        <v>633</v>
      </c>
      <c r="D281" s="145" t="s">
        <v>121</v>
      </c>
      <c r="E281" s="146" t="s">
        <v>634</v>
      </c>
      <c r="F281" s="147" t="s">
        <v>635</v>
      </c>
      <c r="G281" s="148" t="s">
        <v>231</v>
      </c>
      <c r="H281" s="149">
        <v>1</v>
      </c>
      <c r="I281" s="150"/>
      <c r="J281" s="150"/>
      <c r="K281" s="151"/>
      <c r="L281" s="152"/>
      <c r="M281" s="153" t="s">
        <v>1</v>
      </c>
      <c r="N281" s="154" t="s">
        <v>32</v>
      </c>
      <c r="O281" s="141">
        <v>0</v>
      </c>
      <c r="P281" s="141">
        <f t="shared" si="54"/>
        <v>0</v>
      </c>
      <c r="Q281" s="141">
        <v>2.7000000000000001E-3</v>
      </c>
      <c r="R281" s="141">
        <f t="shared" si="55"/>
        <v>2.7000000000000001E-3</v>
      </c>
      <c r="S281" s="141">
        <v>0</v>
      </c>
      <c r="T281" s="142">
        <f t="shared" si="56"/>
        <v>0</v>
      </c>
      <c r="AR281" s="143" t="s">
        <v>124</v>
      </c>
      <c r="AT281" s="143" t="s">
        <v>121</v>
      </c>
      <c r="AU281" s="143" t="s">
        <v>111</v>
      </c>
      <c r="AY281" s="13" t="s">
        <v>112</v>
      </c>
      <c r="BE281" s="144">
        <f t="shared" si="57"/>
        <v>0</v>
      </c>
      <c r="BF281" s="144">
        <f t="shared" si="58"/>
        <v>0</v>
      </c>
      <c r="BG281" s="144">
        <f t="shared" si="59"/>
        <v>0</v>
      </c>
      <c r="BH281" s="144">
        <f t="shared" si="60"/>
        <v>0</v>
      </c>
      <c r="BI281" s="144">
        <f t="shared" si="61"/>
        <v>0</v>
      </c>
      <c r="BJ281" s="13" t="s">
        <v>111</v>
      </c>
      <c r="BK281" s="144">
        <f t="shared" si="62"/>
        <v>0</v>
      </c>
      <c r="BL281" s="13" t="s">
        <v>119</v>
      </c>
      <c r="BM281" s="143" t="s">
        <v>636</v>
      </c>
    </row>
    <row r="282" spans="2:65" s="1" customFormat="1" ht="37.75" customHeight="1" x14ac:dyDescent="0.2">
      <c r="B282" s="131"/>
      <c r="C282" s="145" t="s">
        <v>637</v>
      </c>
      <c r="D282" s="145" t="s">
        <v>121</v>
      </c>
      <c r="E282" s="146" t="s">
        <v>638</v>
      </c>
      <c r="F282" s="147" t="s">
        <v>639</v>
      </c>
      <c r="G282" s="148" t="s">
        <v>231</v>
      </c>
      <c r="H282" s="149">
        <v>6</v>
      </c>
      <c r="I282" s="150"/>
      <c r="J282" s="150"/>
      <c r="K282" s="151"/>
      <c r="L282" s="152"/>
      <c r="M282" s="153" t="s">
        <v>1</v>
      </c>
      <c r="N282" s="154" t="s">
        <v>32</v>
      </c>
      <c r="O282" s="141">
        <v>0</v>
      </c>
      <c r="P282" s="141">
        <f t="shared" si="54"/>
        <v>0</v>
      </c>
      <c r="Q282" s="141">
        <v>1.6500000000000001E-2</v>
      </c>
      <c r="R282" s="141">
        <f t="shared" si="55"/>
        <v>9.9000000000000005E-2</v>
      </c>
      <c r="S282" s="141">
        <v>0</v>
      </c>
      <c r="T282" s="142">
        <f t="shared" si="56"/>
        <v>0</v>
      </c>
      <c r="AR282" s="143" t="s">
        <v>124</v>
      </c>
      <c r="AT282" s="143" t="s">
        <v>121</v>
      </c>
      <c r="AU282" s="143" t="s">
        <v>111</v>
      </c>
      <c r="AY282" s="13" t="s">
        <v>112</v>
      </c>
      <c r="BE282" s="144">
        <f t="shared" si="57"/>
        <v>0</v>
      </c>
      <c r="BF282" s="144">
        <f t="shared" si="58"/>
        <v>0</v>
      </c>
      <c r="BG282" s="144">
        <f t="shared" si="59"/>
        <v>0</v>
      </c>
      <c r="BH282" s="144">
        <f t="shared" si="60"/>
        <v>0</v>
      </c>
      <c r="BI282" s="144">
        <f t="shared" si="61"/>
        <v>0</v>
      </c>
      <c r="BJ282" s="13" t="s">
        <v>111</v>
      </c>
      <c r="BK282" s="144">
        <f t="shared" si="62"/>
        <v>0</v>
      </c>
      <c r="BL282" s="13" t="s">
        <v>119</v>
      </c>
      <c r="BM282" s="143" t="s">
        <v>640</v>
      </c>
    </row>
    <row r="283" spans="2:65" s="1" customFormat="1" ht="24.15" customHeight="1" x14ac:dyDescent="0.2">
      <c r="B283" s="131"/>
      <c r="C283" s="132" t="s">
        <v>641</v>
      </c>
      <c r="D283" s="132" t="s">
        <v>115</v>
      </c>
      <c r="E283" s="133" t="s">
        <v>642</v>
      </c>
      <c r="F283" s="134" t="s">
        <v>643</v>
      </c>
      <c r="G283" s="135" t="s">
        <v>272</v>
      </c>
      <c r="H283" s="136">
        <v>1</v>
      </c>
      <c r="I283" s="137"/>
      <c r="J283" s="137"/>
      <c r="K283" s="138"/>
      <c r="L283" s="25"/>
      <c r="M283" s="139" t="s">
        <v>1</v>
      </c>
      <c r="N283" s="140" t="s">
        <v>32</v>
      </c>
      <c r="O283" s="141">
        <v>2.3385400000000001</v>
      </c>
      <c r="P283" s="141">
        <f t="shared" si="54"/>
        <v>2.3385400000000001</v>
      </c>
      <c r="Q283" s="141">
        <v>1.297804E-2</v>
      </c>
      <c r="R283" s="141">
        <f t="shared" si="55"/>
        <v>1.297804E-2</v>
      </c>
      <c r="S283" s="141">
        <v>0</v>
      </c>
      <c r="T283" s="142">
        <f t="shared" si="56"/>
        <v>0</v>
      </c>
      <c r="AR283" s="143" t="s">
        <v>119</v>
      </c>
      <c r="AT283" s="143" t="s">
        <v>115</v>
      </c>
      <c r="AU283" s="143" t="s">
        <v>111</v>
      </c>
      <c r="AY283" s="13" t="s">
        <v>112</v>
      </c>
      <c r="BE283" s="144">
        <f t="shared" si="57"/>
        <v>0</v>
      </c>
      <c r="BF283" s="144">
        <f t="shared" si="58"/>
        <v>0</v>
      </c>
      <c r="BG283" s="144">
        <f t="shared" si="59"/>
        <v>0</v>
      </c>
      <c r="BH283" s="144">
        <f t="shared" si="60"/>
        <v>0</v>
      </c>
      <c r="BI283" s="144">
        <f t="shared" si="61"/>
        <v>0</v>
      </c>
      <c r="BJ283" s="13" t="s">
        <v>111</v>
      </c>
      <c r="BK283" s="144">
        <f t="shared" si="62"/>
        <v>0</v>
      </c>
      <c r="BL283" s="13" t="s">
        <v>119</v>
      </c>
      <c r="BM283" s="143" t="s">
        <v>644</v>
      </c>
    </row>
    <row r="284" spans="2:65" s="1" customFormat="1" ht="16.5" customHeight="1" x14ac:dyDescent="0.2">
      <c r="B284" s="131"/>
      <c r="C284" s="145" t="s">
        <v>645</v>
      </c>
      <c r="D284" s="145" t="s">
        <v>121</v>
      </c>
      <c r="E284" s="146" t="s">
        <v>646</v>
      </c>
      <c r="F284" s="147" t="s">
        <v>647</v>
      </c>
      <c r="G284" s="148" t="s">
        <v>231</v>
      </c>
      <c r="H284" s="149">
        <v>1</v>
      </c>
      <c r="I284" s="150"/>
      <c r="J284" s="150"/>
      <c r="K284" s="151"/>
      <c r="L284" s="152"/>
      <c r="M284" s="153" t="s">
        <v>1</v>
      </c>
      <c r="N284" s="154" t="s">
        <v>32</v>
      </c>
      <c r="O284" s="141">
        <v>0</v>
      </c>
      <c r="P284" s="141">
        <f t="shared" si="54"/>
        <v>0</v>
      </c>
      <c r="Q284" s="141">
        <v>2.7E-2</v>
      </c>
      <c r="R284" s="141">
        <f t="shared" si="55"/>
        <v>2.7E-2</v>
      </c>
      <c r="S284" s="141">
        <v>0</v>
      </c>
      <c r="T284" s="142">
        <f t="shared" si="56"/>
        <v>0</v>
      </c>
      <c r="AR284" s="143" t="s">
        <v>124</v>
      </c>
      <c r="AT284" s="143" t="s">
        <v>121</v>
      </c>
      <c r="AU284" s="143" t="s">
        <v>111</v>
      </c>
      <c r="AY284" s="13" t="s">
        <v>112</v>
      </c>
      <c r="BE284" s="144">
        <f t="shared" si="57"/>
        <v>0</v>
      </c>
      <c r="BF284" s="144">
        <f t="shared" si="58"/>
        <v>0</v>
      </c>
      <c r="BG284" s="144">
        <f t="shared" si="59"/>
        <v>0</v>
      </c>
      <c r="BH284" s="144">
        <f t="shared" si="60"/>
        <v>0</v>
      </c>
      <c r="BI284" s="144">
        <f t="shared" si="61"/>
        <v>0</v>
      </c>
      <c r="BJ284" s="13" t="s">
        <v>111</v>
      </c>
      <c r="BK284" s="144">
        <f t="shared" si="62"/>
        <v>0</v>
      </c>
      <c r="BL284" s="13" t="s">
        <v>119</v>
      </c>
      <c r="BM284" s="143" t="s">
        <v>648</v>
      </c>
    </row>
    <row r="285" spans="2:65" s="1" customFormat="1" ht="16.5" customHeight="1" x14ac:dyDescent="0.2">
      <c r="B285" s="131"/>
      <c r="C285" s="132" t="s">
        <v>649</v>
      </c>
      <c r="D285" s="132" t="s">
        <v>115</v>
      </c>
      <c r="E285" s="133" t="s">
        <v>650</v>
      </c>
      <c r="F285" s="134" t="s">
        <v>651</v>
      </c>
      <c r="G285" s="135" t="s">
        <v>231</v>
      </c>
      <c r="H285" s="136">
        <v>11</v>
      </c>
      <c r="I285" s="137"/>
      <c r="J285" s="137"/>
      <c r="K285" s="138"/>
      <c r="L285" s="25"/>
      <c r="M285" s="139" t="s">
        <v>1</v>
      </c>
      <c r="N285" s="140" t="s">
        <v>32</v>
      </c>
      <c r="O285" s="141">
        <v>0.49665999999999999</v>
      </c>
      <c r="P285" s="141">
        <f t="shared" si="54"/>
        <v>5.46326</v>
      </c>
      <c r="Q285" s="141">
        <v>2.184E-4</v>
      </c>
      <c r="R285" s="141">
        <f t="shared" si="55"/>
        <v>2.4023999999999998E-3</v>
      </c>
      <c r="S285" s="141">
        <v>0</v>
      </c>
      <c r="T285" s="142">
        <f t="shared" si="56"/>
        <v>0</v>
      </c>
      <c r="AR285" s="143" t="s">
        <v>119</v>
      </c>
      <c r="AT285" s="143" t="s">
        <v>115</v>
      </c>
      <c r="AU285" s="143" t="s">
        <v>111</v>
      </c>
      <c r="AY285" s="13" t="s">
        <v>112</v>
      </c>
      <c r="BE285" s="144">
        <f t="shared" si="57"/>
        <v>0</v>
      </c>
      <c r="BF285" s="144">
        <f t="shared" si="58"/>
        <v>0</v>
      </c>
      <c r="BG285" s="144">
        <f t="shared" si="59"/>
        <v>0</v>
      </c>
      <c r="BH285" s="144">
        <f t="shared" si="60"/>
        <v>0</v>
      </c>
      <c r="BI285" s="144">
        <f t="shared" si="61"/>
        <v>0</v>
      </c>
      <c r="BJ285" s="13" t="s">
        <v>111</v>
      </c>
      <c r="BK285" s="144">
        <f t="shared" si="62"/>
        <v>0</v>
      </c>
      <c r="BL285" s="13" t="s">
        <v>119</v>
      </c>
      <c r="BM285" s="143" t="s">
        <v>652</v>
      </c>
    </row>
    <row r="286" spans="2:65" s="1" customFormat="1" ht="24.15" customHeight="1" x14ac:dyDescent="0.2">
      <c r="B286" s="131"/>
      <c r="C286" s="145" t="s">
        <v>653</v>
      </c>
      <c r="D286" s="145" t="s">
        <v>121</v>
      </c>
      <c r="E286" s="146" t="s">
        <v>654</v>
      </c>
      <c r="F286" s="147" t="s">
        <v>655</v>
      </c>
      <c r="G286" s="148" t="s">
        <v>231</v>
      </c>
      <c r="H286" s="149">
        <v>11</v>
      </c>
      <c r="I286" s="150"/>
      <c r="J286" s="150"/>
      <c r="K286" s="151"/>
      <c r="L286" s="152"/>
      <c r="M286" s="153" t="s">
        <v>1</v>
      </c>
      <c r="N286" s="154" t="s">
        <v>32</v>
      </c>
      <c r="O286" s="141">
        <v>0</v>
      </c>
      <c r="P286" s="141">
        <f t="shared" si="54"/>
        <v>0</v>
      </c>
      <c r="Q286" s="141">
        <v>9.1400000000000006E-3</v>
      </c>
      <c r="R286" s="141">
        <f t="shared" si="55"/>
        <v>0.10054</v>
      </c>
      <c r="S286" s="141">
        <v>0</v>
      </c>
      <c r="T286" s="142">
        <f t="shared" si="56"/>
        <v>0</v>
      </c>
      <c r="AR286" s="143" t="s">
        <v>124</v>
      </c>
      <c r="AT286" s="143" t="s">
        <v>121</v>
      </c>
      <c r="AU286" s="143" t="s">
        <v>111</v>
      </c>
      <c r="AY286" s="13" t="s">
        <v>112</v>
      </c>
      <c r="BE286" s="144">
        <f t="shared" si="57"/>
        <v>0</v>
      </c>
      <c r="BF286" s="144">
        <f t="shared" si="58"/>
        <v>0</v>
      </c>
      <c r="BG286" s="144">
        <f t="shared" si="59"/>
        <v>0</v>
      </c>
      <c r="BH286" s="144">
        <f t="shared" si="60"/>
        <v>0</v>
      </c>
      <c r="BI286" s="144">
        <f t="shared" si="61"/>
        <v>0</v>
      </c>
      <c r="BJ286" s="13" t="s">
        <v>111</v>
      </c>
      <c r="BK286" s="144">
        <f t="shared" si="62"/>
        <v>0</v>
      </c>
      <c r="BL286" s="13" t="s">
        <v>119</v>
      </c>
      <c r="BM286" s="143" t="s">
        <v>656</v>
      </c>
    </row>
    <row r="287" spans="2:65" s="1" customFormat="1" ht="16.5" customHeight="1" x14ac:dyDescent="0.2">
      <c r="B287" s="131"/>
      <c r="C287" s="132" t="s">
        <v>657</v>
      </c>
      <c r="D287" s="132" t="s">
        <v>115</v>
      </c>
      <c r="E287" s="133" t="s">
        <v>658</v>
      </c>
      <c r="F287" s="134" t="s">
        <v>659</v>
      </c>
      <c r="G287" s="135" t="s">
        <v>231</v>
      </c>
      <c r="H287" s="136">
        <v>15</v>
      </c>
      <c r="I287" s="137"/>
      <c r="J287" s="137"/>
      <c r="K287" s="138"/>
      <c r="L287" s="25"/>
      <c r="M287" s="139" t="s">
        <v>1</v>
      </c>
      <c r="N287" s="140" t="s">
        <v>32</v>
      </c>
      <c r="O287" s="141">
        <v>0.60572000000000004</v>
      </c>
      <c r="P287" s="141">
        <f t="shared" si="54"/>
        <v>9.0858000000000008</v>
      </c>
      <c r="Q287" s="141">
        <v>2.184E-4</v>
      </c>
      <c r="R287" s="141">
        <f t="shared" si="55"/>
        <v>3.2759999999999998E-3</v>
      </c>
      <c r="S287" s="141">
        <v>0</v>
      </c>
      <c r="T287" s="142">
        <f t="shared" si="56"/>
        <v>0</v>
      </c>
      <c r="AR287" s="143" t="s">
        <v>119</v>
      </c>
      <c r="AT287" s="143" t="s">
        <v>115</v>
      </c>
      <c r="AU287" s="143" t="s">
        <v>111</v>
      </c>
      <c r="AY287" s="13" t="s">
        <v>112</v>
      </c>
      <c r="BE287" s="144">
        <f t="shared" si="57"/>
        <v>0</v>
      </c>
      <c r="BF287" s="144">
        <f t="shared" si="58"/>
        <v>0</v>
      </c>
      <c r="BG287" s="144">
        <f t="shared" si="59"/>
        <v>0</v>
      </c>
      <c r="BH287" s="144">
        <f t="shared" si="60"/>
        <v>0</v>
      </c>
      <c r="BI287" s="144">
        <f t="shared" si="61"/>
        <v>0</v>
      </c>
      <c r="BJ287" s="13" t="s">
        <v>111</v>
      </c>
      <c r="BK287" s="144">
        <f t="shared" si="62"/>
        <v>0</v>
      </c>
      <c r="BL287" s="13" t="s">
        <v>119</v>
      </c>
      <c r="BM287" s="143" t="s">
        <v>660</v>
      </c>
    </row>
    <row r="288" spans="2:65" s="1" customFormat="1" ht="24.15" customHeight="1" x14ac:dyDescent="0.2">
      <c r="B288" s="131"/>
      <c r="C288" s="145" t="s">
        <v>661</v>
      </c>
      <c r="D288" s="145" t="s">
        <v>121</v>
      </c>
      <c r="E288" s="146" t="s">
        <v>662</v>
      </c>
      <c r="F288" s="147" t="s">
        <v>663</v>
      </c>
      <c r="G288" s="148" t="s">
        <v>231</v>
      </c>
      <c r="H288" s="149">
        <v>15</v>
      </c>
      <c r="I288" s="150"/>
      <c r="J288" s="150"/>
      <c r="K288" s="151"/>
      <c r="L288" s="152"/>
      <c r="M288" s="153" t="s">
        <v>1</v>
      </c>
      <c r="N288" s="154" t="s">
        <v>32</v>
      </c>
      <c r="O288" s="141">
        <v>0</v>
      </c>
      <c r="P288" s="141">
        <f t="shared" si="54"/>
        <v>0</v>
      </c>
      <c r="Q288" s="141">
        <v>1.0160000000000001E-2</v>
      </c>
      <c r="R288" s="141">
        <f t="shared" si="55"/>
        <v>0.15240000000000001</v>
      </c>
      <c r="S288" s="141">
        <v>0</v>
      </c>
      <c r="T288" s="142">
        <f t="shared" si="56"/>
        <v>0</v>
      </c>
      <c r="AR288" s="143" t="s">
        <v>124</v>
      </c>
      <c r="AT288" s="143" t="s">
        <v>121</v>
      </c>
      <c r="AU288" s="143" t="s">
        <v>111</v>
      </c>
      <c r="AY288" s="13" t="s">
        <v>112</v>
      </c>
      <c r="BE288" s="144">
        <f t="shared" si="57"/>
        <v>0</v>
      </c>
      <c r="BF288" s="144">
        <f t="shared" si="58"/>
        <v>0</v>
      </c>
      <c r="BG288" s="144">
        <f t="shared" si="59"/>
        <v>0</v>
      </c>
      <c r="BH288" s="144">
        <f t="shared" si="60"/>
        <v>0</v>
      </c>
      <c r="BI288" s="144">
        <f t="shared" si="61"/>
        <v>0</v>
      </c>
      <c r="BJ288" s="13" t="s">
        <v>111</v>
      </c>
      <c r="BK288" s="144">
        <f t="shared" si="62"/>
        <v>0</v>
      </c>
      <c r="BL288" s="13" t="s">
        <v>119</v>
      </c>
      <c r="BM288" s="143" t="s">
        <v>664</v>
      </c>
    </row>
    <row r="289" spans="2:65" s="1" customFormat="1" ht="21.75" customHeight="1" x14ac:dyDescent="0.2">
      <c r="B289" s="131"/>
      <c r="C289" s="132" t="s">
        <v>665</v>
      </c>
      <c r="D289" s="132" t="s">
        <v>115</v>
      </c>
      <c r="E289" s="133" t="s">
        <v>666</v>
      </c>
      <c r="F289" s="134" t="s">
        <v>667</v>
      </c>
      <c r="G289" s="135" t="s">
        <v>231</v>
      </c>
      <c r="H289" s="136">
        <v>9</v>
      </c>
      <c r="I289" s="137"/>
      <c r="J289" s="137"/>
      <c r="K289" s="138"/>
      <c r="L289" s="25"/>
      <c r="M289" s="139" t="s">
        <v>1</v>
      </c>
      <c r="N289" s="140" t="s">
        <v>32</v>
      </c>
      <c r="O289" s="141">
        <v>0.82277999999999996</v>
      </c>
      <c r="P289" s="141">
        <f t="shared" si="54"/>
        <v>7.4050199999999995</v>
      </c>
      <c r="Q289" s="141">
        <v>2.184E-4</v>
      </c>
      <c r="R289" s="141">
        <f t="shared" si="55"/>
        <v>1.9656000000000001E-3</v>
      </c>
      <c r="S289" s="141">
        <v>0</v>
      </c>
      <c r="T289" s="142">
        <f t="shared" si="56"/>
        <v>0</v>
      </c>
      <c r="AR289" s="143" t="s">
        <v>119</v>
      </c>
      <c r="AT289" s="143" t="s">
        <v>115</v>
      </c>
      <c r="AU289" s="143" t="s">
        <v>111</v>
      </c>
      <c r="AY289" s="13" t="s">
        <v>112</v>
      </c>
      <c r="BE289" s="144">
        <f t="shared" si="57"/>
        <v>0</v>
      </c>
      <c r="BF289" s="144">
        <f t="shared" si="58"/>
        <v>0</v>
      </c>
      <c r="BG289" s="144">
        <f t="shared" si="59"/>
        <v>0</v>
      </c>
      <c r="BH289" s="144">
        <f t="shared" si="60"/>
        <v>0</v>
      </c>
      <c r="BI289" s="144">
        <f t="shared" si="61"/>
        <v>0</v>
      </c>
      <c r="BJ289" s="13" t="s">
        <v>111</v>
      </c>
      <c r="BK289" s="144">
        <f t="shared" si="62"/>
        <v>0</v>
      </c>
      <c r="BL289" s="13" t="s">
        <v>119</v>
      </c>
      <c r="BM289" s="143" t="s">
        <v>668</v>
      </c>
    </row>
    <row r="290" spans="2:65" s="1" customFormat="1" ht="24.15" customHeight="1" x14ac:dyDescent="0.2">
      <c r="B290" s="131"/>
      <c r="C290" s="145" t="s">
        <v>669</v>
      </c>
      <c r="D290" s="145" t="s">
        <v>121</v>
      </c>
      <c r="E290" s="146" t="s">
        <v>670</v>
      </c>
      <c r="F290" s="147" t="s">
        <v>671</v>
      </c>
      <c r="G290" s="148" t="s">
        <v>231</v>
      </c>
      <c r="H290" s="149">
        <v>9</v>
      </c>
      <c r="I290" s="150"/>
      <c r="J290" s="150"/>
      <c r="K290" s="151"/>
      <c r="L290" s="152"/>
      <c r="M290" s="153" t="s">
        <v>1</v>
      </c>
      <c r="N290" s="154" t="s">
        <v>32</v>
      </c>
      <c r="O290" s="141">
        <v>0</v>
      </c>
      <c r="P290" s="141">
        <f t="shared" si="54"/>
        <v>0</v>
      </c>
      <c r="Q290" s="141">
        <v>1.119E-2</v>
      </c>
      <c r="R290" s="141">
        <f t="shared" si="55"/>
        <v>0.10071000000000001</v>
      </c>
      <c r="S290" s="141">
        <v>0</v>
      </c>
      <c r="T290" s="142">
        <f t="shared" si="56"/>
        <v>0</v>
      </c>
      <c r="AR290" s="143" t="s">
        <v>124</v>
      </c>
      <c r="AT290" s="143" t="s">
        <v>121</v>
      </c>
      <c r="AU290" s="143" t="s">
        <v>111</v>
      </c>
      <c r="AY290" s="13" t="s">
        <v>112</v>
      </c>
      <c r="BE290" s="144">
        <f t="shared" si="57"/>
        <v>0</v>
      </c>
      <c r="BF290" s="144">
        <f t="shared" si="58"/>
        <v>0</v>
      </c>
      <c r="BG290" s="144">
        <f t="shared" si="59"/>
        <v>0</v>
      </c>
      <c r="BH290" s="144">
        <f t="shared" si="60"/>
        <v>0</v>
      </c>
      <c r="BI290" s="144">
        <f t="shared" si="61"/>
        <v>0</v>
      </c>
      <c r="BJ290" s="13" t="s">
        <v>111</v>
      </c>
      <c r="BK290" s="144">
        <f t="shared" si="62"/>
        <v>0</v>
      </c>
      <c r="BL290" s="13" t="s">
        <v>119</v>
      </c>
      <c r="BM290" s="143" t="s">
        <v>672</v>
      </c>
    </row>
    <row r="291" spans="2:65" s="1" customFormat="1" ht="21.75" customHeight="1" x14ac:dyDescent="0.2">
      <c r="B291" s="131"/>
      <c r="C291" s="132" t="s">
        <v>673</v>
      </c>
      <c r="D291" s="132" t="s">
        <v>115</v>
      </c>
      <c r="E291" s="133" t="s">
        <v>674</v>
      </c>
      <c r="F291" s="134" t="s">
        <v>675</v>
      </c>
      <c r="G291" s="135" t="s">
        <v>231</v>
      </c>
      <c r="H291" s="136">
        <v>2</v>
      </c>
      <c r="I291" s="137"/>
      <c r="J291" s="137"/>
      <c r="K291" s="138"/>
      <c r="L291" s="25"/>
      <c r="M291" s="139" t="s">
        <v>1</v>
      </c>
      <c r="N291" s="140" t="s">
        <v>32</v>
      </c>
      <c r="O291" s="141">
        <v>0.98180000000000001</v>
      </c>
      <c r="P291" s="141">
        <f t="shared" si="54"/>
        <v>1.9636</v>
      </c>
      <c r="Q291" s="141">
        <v>8.8540000000000005E-4</v>
      </c>
      <c r="R291" s="141">
        <f t="shared" si="55"/>
        <v>1.7708000000000001E-3</v>
      </c>
      <c r="S291" s="141">
        <v>0</v>
      </c>
      <c r="T291" s="142">
        <f t="shared" si="56"/>
        <v>0</v>
      </c>
      <c r="AR291" s="143" t="s">
        <v>119</v>
      </c>
      <c r="AT291" s="143" t="s">
        <v>115</v>
      </c>
      <c r="AU291" s="143" t="s">
        <v>111</v>
      </c>
      <c r="AY291" s="13" t="s">
        <v>112</v>
      </c>
      <c r="BE291" s="144">
        <f t="shared" si="57"/>
        <v>0</v>
      </c>
      <c r="BF291" s="144">
        <f t="shared" si="58"/>
        <v>0</v>
      </c>
      <c r="BG291" s="144">
        <f t="shared" si="59"/>
        <v>0</v>
      </c>
      <c r="BH291" s="144">
        <f t="shared" si="60"/>
        <v>0</v>
      </c>
      <c r="BI291" s="144">
        <f t="shared" si="61"/>
        <v>0</v>
      </c>
      <c r="BJ291" s="13" t="s">
        <v>111</v>
      </c>
      <c r="BK291" s="144">
        <f t="shared" si="62"/>
        <v>0</v>
      </c>
      <c r="BL291" s="13" t="s">
        <v>119</v>
      </c>
      <c r="BM291" s="143" t="s">
        <v>676</v>
      </c>
    </row>
    <row r="292" spans="2:65" s="1" customFormat="1" ht="24.15" customHeight="1" x14ac:dyDescent="0.2">
      <c r="B292" s="131"/>
      <c r="C292" s="145" t="s">
        <v>677</v>
      </c>
      <c r="D292" s="145" t="s">
        <v>121</v>
      </c>
      <c r="E292" s="146" t="s">
        <v>678</v>
      </c>
      <c r="F292" s="147" t="s">
        <v>679</v>
      </c>
      <c r="G292" s="148" t="s">
        <v>231</v>
      </c>
      <c r="H292" s="149">
        <v>2</v>
      </c>
      <c r="I292" s="150"/>
      <c r="J292" s="150"/>
      <c r="K292" s="151"/>
      <c r="L292" s="152"/>
      <c r="M292" s="153" t="s">
        <v>1</v>
      </c>
      <c r="N292" s="154" t="s">
        <v>32</v>
      </c>
      <c r="O292" s="141">
        <v>0</v>
      </c>
      <c r="P292" s="141">
        <f t="shared" si="54"/>
        <v>0</v>
      </c>
      <c r="Q292" s="141">
        <v>2.2169999999999999E-2</v>
      </c>
      <c r="R292" s="141">
        <f t="shared" si="55"/>
        <v>4.4339999999999997E-2</v>
      </c>
      <c r="S292" s="141">
        <v>0</v>
      </c>
      <c r="T292" s="142">
        <f t="shared" si="56"/>
        <v>0</v>
      </c>
      <c r="AR292" s="143" t="s">
        <v>124</v>
      </c>
      <c r="AT292" s="143" t="s">
        <v>121</v>
      </c>
      <c r="AU292" s="143" t="s">
        <v>111</v>
      </c>
      <c r="AY292" s="13" t="s">
        <v>112</v>
      </c>
      <c r="BE292" s="144">
        <f t="shared" si="57"/>
        <v>0</v>
      </c>
      <c r="BF292" s="144">
        <f t="shared" si="58"/>
        <v>0</v>
      </c>
      <c r="BG292" s="144">
        <f t="shared" si="59"/>
        <v>0</v>
      </c>
      <c r="BH292" s="144">
        <f t="shared" si="60"/>
        <v>0</v>
      </c>
      <c r="BI292" s="144">
        <f t="shared" si="61"/>
        <v>0</v>
      </c>
      <c r="BJ292" s="13" t="s">
        <v>111</v>
      </c>
      <c r="BK292" s="144">
        <f t="shared" si="62"/>
        <v>0</v>
      </c>
      <c r="BL292" s="13" t="s">
        <v>119</v>
      </c>
      <c r="BM292" s="143" t="s">
        <v>680</v>
      </c>
    </row>
    <row r="293" spans="2:65" s="1" customFormat="1" ht="16.5" customHeight="1" x14ac:dyDescent="0.2">
      <c r="B293" s="131"/>
      <c r="C293" s="132" t="s">
        <v>681</v>
      </c>
      <c r="D293" s="132" t="s">
        <v>115</v>
      </c>
      <c r="E293" s="133" t="s">
        <v>682</v>
      </c>
      <c r="F293" s="134" t="s">
        <v>683</v>
      </c>
      <c r="G293" s="135" t="s">
        <v>231</v>
      </c>
      <c r="H293" s="136">
        <v>2</v>
      </c>
      <c r="I293" s="137"/>
      <c r="J293" s="137"/>
      <c r="K293" s="138"/>
      <c r="L293" s="25"/>
      <c r="M293" s="139" t="s">
        <v>1</v>
      </c>
      <c r="N293" s="140" t="s">
        <v>32</v>
      </c>
      <c r="O293" s="141">
        <v>0.49619000000000002</v>
      </c>
      <c r="P293" s="141">
        <f t="shared" si="54"/>
        <v>0.99238000000000004</v>
      </c>
      <c r="Q293" s="141">
        <v>2.184E-4</v>
      </c>
      <c r="R293" s="141">
        <f t="shared" si="55"/>
        <v>4.3679999999999999E-4</v>
      </c>
      <c r="S293" s="141">
        <v>0</v>
      </c>
      <c r="T293" s="142">
        <f t="shared" si="56"/>
        <v>0</v>
      </c>
      <c r="AR293" s="143" t="s">
        <v>119</v>
      </c>
      <c r="AT293" s="143" t="s">
        <v>115</v>
      </c>
      <c r="AU293" s="143" t="s">
        <v>111</v>
      </c>
      <c r="AY293" s="13" t="s">
        <v>112</v>
      </c>
      <c r="BE293" s="144">
        <f t="shared" si="57"/>
        <v>0</v>
      </c>
      <c r="BF293" s="144">
        <f t="shared" si="58"/>
        <v>0</v>
      </c>
      <c r="BG293" s="144">
        <f t="shared" si="59"/>
        <v>0</v>
      </c>
      <c r="BH293" s="144">
        <f t="shared" si="60"/>
        <v>0</v>
      </c>
      <c r="BI293" s="144">
        <f t="shared" si="61"/>
        <v>0</v>
      </c>
      <c r="BJ293" s="13" t="s">
        <v>111</v>
      </c>
      <c r="BK293" s="144">
        <f t="shared" si="62"/>
        <v>0</v>
      </c>
      <c r="BL293" s="13" t="s">
        <v>119</v>
      </c>
      <c r="BM293" s="143" t="s">
        <v>684</v>
      </c>
    </row>
    <row r="294" spans="2:65" s="1" customFormat="1" ht="24.15" customHeight="1" x14ac:dyDescent="0.2">
      <c r="B294" s="131"/>
      <c r="C294" s="145" t="s">
        <v>685</v>
      </c>
      <c r="D294" s="145" t="s">
        <v>121</v>
      </c>
      <c r="E294" s="146" t="s">
        <v>686</v>
      </c>
      <c r="F294" s="147" t="s">
        <v>687</v>
      </c>
      <c r="G294" s="148" t="s">
        <v>231</v>
      </c>
      <c r="H294" s="149">
        <v>2</v>
      </c>
      <c r="I294" s="150"/>
      <c r="J294" s="150"/>
      <c r="K294" s="151"/>
      <c r="L294" s="152"/>
      <c r="M294" s="153" t="s">
        <v>1</v>
      </c>
      <c r="N294" s="154" t="s">
        <v>32</v>
      </c>
      <c r="O294" s="141">
        <v>0</v>
      </c>
      <c r="P294" s="141">
        <f t="shared" si="54"/>
        <v>0</v>
      </c>
      <c r="Q294" s="141">
        <v>1.16E-3</v>
      </c>
      <c r="R294" s="141">
        <f t="shared" si="55"/>
        <v>2.32E-3</v>
      </c>
      <c r="S294" s="141">
        <v>0</v>
      </c>
      <c r="T294" s="142">
        <f t="shared" si="56"/>
        <v>0</v>
      </c>
      <c r="AR294" s="143" t="s">
        <v>124</v>
      </c>
      <c r="AT294" s="143" t="s">
        <v>121</v>
      </c>
      <c r="AU294" s="143" t="s">
        <v>111</v>
      </c>
      <c r="AY294" s="13" t="s">
        <v>112</v>
      </c>
      <c r="BE294" s="144">
        <f t="shared" si="57"/>
        <v>0</v>
      </c>
      <c r="BF294" s="144">
        <f t="shared" si="58"/>
        <v>0</v>
      </c>
      <c r="BG294" s="144">
        <f t="shared" si="59"/>
        <v>0</v>
      </c>
      <c r="BH294" s="144">
        <f t="shared" si="60"/>
        <v>0</v>
      </c>
      <c r="BI294" s="144">
        <f t="shared" si="61"/>
        <v>0</v>
      </c>
      <c r="BJ294" s="13" t="s">
        <v>111</v>
      </c>
      <c r="BK294" s="144">
        <f t="shared" si="62"/>
        <v>0</v>
      </c>
      <c r="BL294" s="13" t="s">
        <v>119</v>
      </c>
      <c r="BM294" s="143" t="s">
        <v>688</v>
      </c>
    </row>
    <row r="295" spans="2:65" s="1" customFormat="1" ht="16.5" customHeight="1" x14ac:dyDescent="0.2">
      <c r="B295" s="131"/>
      <c r="C295" s="132" t="s">
        <v>689</v>
      </c>
      <c r="D295" s="132" t="s">
        <v>115</v>
      </c>
      <c r="E295" s="133" t="s">
        <v>690</v>
      </c>
      <c r="F295" s="134" t="s">
        <v>691</v>
      </c>
      <c r="G295" s="135" t="s">
        <v>231</v>
      </c>
      <c r="H295" s="136">
        <v>3</v>
      </c>
      <c r="I295" s="137"/>
      <c r="J295" s="137"/>
      <c r="K295" s="138"/>
      <c r="L295" s="25"/>
      <c r="M295" s="139" t="s">
        <v>1</v>
      </c>
      <c r="N295" s="140" t="s">
        <v>32</v>
      </c>
      <c r="O295" s="141">
        <v>0.60519999999999996</v>
      </c>
      <c r="P295" s="141">
        <f t="shared" si="54"/>
        <v>1.8155999999999999</v>
      </c>
      <c r="Q295" s="141">
        <v>2.184E-4</v>
      </c>
      <c r="R295" s="141">
        <f t="shared" si="55"/>
        <v>6.5519999999999999E-4</v>
      </c>
      <c r="S295" s="141">
        <v>0</v>
      </c>
      <c r="T295" s="142">
        <f t="shared" si="56"/>
        <v>0</v>
      </c>
      <c r="AR295" s="143" t="s">
        <v>119</v>
      </c>
      <c r="AT295" s="143" t="s">
        <v>115</v>
      </c>
      <c r="AU295" s="143" t="s">
        <v>111</v>
      </c>
      <c r="AY295" s="13" t="s">
        <v>112</v>
      </c>
      <c r="BE295" s="144">
        <f t="shared" si="57"/>
        <v>0</v>
      </c>
      <c r="BF295" s="144">
        <f t="shared" si="58"/>
        <v>0</v>
      </c>
      <c r="BG295" s="144">
        <f t="shared" si="59"/>
        <v>0</v>
      </c>
      <c r="BH295" s="144">
        <f t="shared" si="60"/>
        <v>0</v>
      </c>
      <c r="BI295" s="144">
        <f t="shared" si="61"/>
        <v>0</v>
      </c>
      <c r="BJ295" s="13" t="s">
        <v>111</v>
      </c>
      <c r="BK295" s="144">
        <f t="shared" si="62"/>
        <v>0</v>
      </c>
      <c r="BL295" s="13" t="s">
        <v>119</v>
      </c>
      <c r="BM295" s="143" t="s">
        <v>692</v>
      </c>
    </row>
    <row r="296" spans="2:65" s="1" customFormat="1" ht="24.15" customHeight="1" x14ac:dyDescent="0.2">
      <c r="B296" s="131"/>
      <c r="C296" s="145" t="s">
        <v>693</v>
      </c>
      <c r="D296" s="145" t="s">
        <v>121</v>
      </c>
      <c r="E296" s="146" t="s">
        <v>694</v>
      </c>
      <c r="F296" s="147" t="s">
        <v>695</v>
      </c>
      <c r="G296" s="148" t="s">
        <v>231</v>
      </c>
      <c r="H296" s="149">
        <v>3</v>
      </c>
      <c r="I296" s="150"/>
      <c r="J296" s="150"/>
      <c r="K296" s="151"/>
      <c r="L296" s="152"/>
      <c r="M296" s="153" t="s">
        <v>1</v>
      </c>
      <c r="N296" s="154" t="s">
        <v>32</v>
      </c>
      <c r="O296" s="141">
        <v>0</v>
      </c>
      <c r="P296" s="141">
        <f t="shared" si="54"/>
        <v>0</v>
      </c>
      <c r="Q296" s="141">
        <v>1.24E-3</v>
      </c>
      <c r="R296" s="141">
        <f t="shared" si="55"/>
        <v>3.7200000000000002E-3</v>
      </c>
      <c r="S296" s="141">
        <v>0</v>
      </c>
      <c r="T296" s="142">
        <f t="shared" si="56"/>
        <v>0</v>
      </c>
      <c r="AR296" s="143" t="s">
        <v>124</v>
      </c>
      <c r="AT296" s="143" t="s">
        <v>121</v>
      </c>
      <c r="AU296" s="143" t="s">
        <v>111</v>
      </c>
      <c r="AY296" s="13" t="s">
        <v>112</v>
      </c>
      <c r="BE296" s="144">
        <f t="shared" si="57"/>
        <v>0</v>
      </c>
      <c r="BF296" s="144">
        <f t="shared" si="58"/>
        <v>0</v>
      </c>
      <c r="BG296" s="144">
        <f t="shared" si="59"/>
        <v>0</v>
      </c>
      <c r="BH296" s="144">
        <f t="shared" si="60"/>
        <v>0</v>
      </c>
      <c r="BI296" s="144">
        <f t="shared" si="61"/>
        <v>0</v>
      </c>
      <c r="BJ296" s="13" t="s">
        <v>111</v>
      </c>
      <c r="BK296" s="144">
        <f t="shared" si="62"/>
        <v>0</v>
      </c>
      <c r="BL296" s="13" t="s">
        <v>119</v>
      </c>
      <c r="BM296" s="143" t="s">
        <v>696</v>
      </c>
    </row>
    <row r="297" spans="2:65" s="1" customFormat="1" ht="16.5" customHeight="1" x14ac:dyDescent="0.2">
      <c r="B297" s="131"/>
      <c r="C297" s="132" t="s">
        <v>697</v>
      </c>
      <c r="D297" s="132" t="s">
        <v>115</v>
      </c>
      <c r="E297" s="133" t="s">
        <v>698</v>
      </c>
      <c r="F297" s="134" t="s">
        <v>699</v>
      </c>
      <c r="G297" s="135" t="s">
        <v>231</v>
      </c>
      <c r="H297" s="136">
        <v>34</v>
      </c>
      <c r="I297" s="137"/>
      <c r="J297" s="137"/>
      <c r="K297" s="138"/>
      <c r="L297" s="25"/>
      <c r="M297" s="139" t="s">
        <v>1</v>
      </c>
      <c r="N297" s="140" t="s">
        <v>32</v>
      </c>
      <c r="O297" s="141">
        <v>4.802E-2</v>
      </c>
      <c r="P297" s="141">
        <f t="shared" si="54"/>
        <v>1.6326799999999999</v>
      </c>
      <c r="Q297" s="141">
        <v>2.9960000000000001E-5</v>
      </c>
      <c r="R297" s="141">
        <f t="shared" si="55"/>
        <v>1.0186400000000001E-3</v>
      </c>
      <c r="S297" s="141">
        <v>0</v>
      </c>
      <c r="T297" s="142">
        <f t="shared" si="56"/>
        <v>0</v>
      </c>
      <c r="AR297" s="143" t="s">
        <v>119</v>
      </c>
      <c r="AT297" s="143" t="s">
        <v>115</v>
      </c>
      <c r="AU297" s="143" t="s">
        <v>111</v>
      </c>
      <c r="AY297" s="13" t="s">
        <v>112</v>
      </c>
      <c r="BE297" s="144">
        <f t="shared" si="57"/>
        <v>0</v>
      </c>
      <c r="BF297" s="144">
        <f t="shared" si="58"/>
        <v>0</v>
      </c>
      <c r="BG297" s="144">
        <f t="shared" si="59"/>
        <v>0</v>
      </c>
      <c r="BH297" s="144">
        <f t="shared" si="60"/>
        <v>0</v>
      </c>
      <c r="BI297" s="144">
        <f t="shared" si="61"/>
        <v>0</v>
      </c>
      <c r="BJ297" s="13" t="s">
        <v>111</v>
      </c>
      <c r="BK297" s="144">
        <f t="shared" si="62"/>
        <v>0</v>
      </c>
      <c r="BL297" s="13" t="s">
        <v>119</v>
      </c>
      <c r="BM297" s="143" t="s">
        <v>700</v>
      </c>
    </row>
    <row r="298" spans="2:65" s="1" customFormat="1" ht="21.75" customHeight="1" x14ac:dyDescent="0.2">
      <c r="B298" s="131"/>
      <c r="C298" s="145" t="s">
        <v>701</v>
      </c>
      <c r="D298" s="145" t="s">
        <v>121</v>
      </c>
      <c r="E298" s="146" t="s">
        <v>702</v>
      </c>
      <c r="F298" s="147" t="s">
        <v>703</v>
      </c>
      <c r="G298" s="148" t="s">
        <v>231</v>
      </c>
      <c r="H298" s="149">
        <v>34</v>
      </c>
      <c r="I298" s="150"/>
      <c r="J298" s="150"/>
      <c r="K298" s="151"/>
      <c r="L298" s="152"/>
      <c r="M298" s="153" t="s">
        <v>1</v>
      </c>
      <c r="N298" s="154" t="s">
        <v>32</v>
      </c>
      <c r="O298" s="141">
        <v>0</v>
      </c>
      <c r="P298" s="141">
        <f t="shared" si="54"/>
        <v>0</v>
      </c>
      <c r="Q298" s="141">
        <v>6.9999999999999994E-5</v>
      </c>
      <c r="R298" s="141">
        <f t="shared" si="55"/>
        <v>2.3799999999999997E-3</v>
      </c>
      <c r="S298" s="141">
        <v>0</v>
      </c>
      <c r="T298" s="142">
        <f t="shared" si="56"/>
        <v>0</v>
      </c>
      <c r="AR298" s="143" t="s">
        <v>124</v>
      </c>
      <c r="AT298" s="143" t="s">
        <v>121</v>
      </c>
      <c r="AU298" s="143" t="s">
        <v>111</v>
      </c>
      <c r="AY298" s="13" t="s">
        <v>112</v>
      </c>
      <c r="BE298" s="144">
        <f t="shared" si="57"/>
        <v>0</v>
      </c>
      <c r="BF298" s="144">
        <f t="shared" si="58"/>
        <v>0</v>
      </c>
      <c r="BG298" s="144">
        <f t="shared" si="59"/>
        <v>0</v>
      </c>
      <c r="BH298" s="144">
        <f t="shared" si="60"/>
        <v>0</v>
      </c>
      <c r="BI298" s="144">
        <f t="shared" si="61"/>
        <v>0</v>
      </c>
      <c r="BJ298" s="13" t="s">
        <v>111</v>
      </c>
      <c r="BK298" s="144">
        <f t="shared" si="62"/>
        <v>0</v>
      </c>
      <c r="BL298" s="13" t="s">
        <v>119</v>
      </c>
      <c r="BM298" s="143" t="s">
        <v>704</v>
      </c>
    </row>
    <row r="299" spans="2:65" s="1" customFormat="1" ht="16.5" customHeight="1" x14ac:dyDescent="0.2">
      <c r="B299" s="131"/>
      <c r="C299" s="132" t="s">
        <v>705</v>
      </c>
      <c r="D299" s="132" t="s">
        <v>115</v>
      </c>
      <c r="E299" s="133" t="s">
        <v>706</v>
      </c>
      <c r="F299" s="134" t="s">
        <v>707</v>
      </c>
      <c r="G299" s="135" t="s">
        <v>231</v>
      </c>
      <c r="H299" s="136">
        <v>1</v>
      </c>
      <c r="I299" s="137"/>
      <c r="J299" s="137"/>
      <c r="K299" s="138"/>
      <c r="L299" s="25"/>
      <c r="M299" s="139" t="s">
        <v>1</v>
      </c>
      <c r="N299" s="140" t="s">
        <v>32</v>
      </c>
      <c r="O299" s="141">
        <v>0.15701000000000001</v>
      </c>
      <c r="P299" s="141">
        <f t="shared" si="54"/>
        <v>0.15701000000000001</v>
      </c>
      <c r="Q299" s="141">
        <v>1.9959999999999999E-5</v>
      </c>
      <c r="R299" s="141">
        <f t="shared" si="55"/>
        <v>1.9959999999999999E-5</v>
      </c>
      <c r="S299" s="141">
        <v>0</v>
      </c>
      <c r="T299" s="142">
        <f t="shared" si="56"/>
        <v>0</v>
      </c>
      <c r="AR299" s="143" t="s">
        <v>119</v>
      </c>
      <c r="AT299" s="143" t="s">
        <v>115</v>
      </c>
      <c r="AU299" s="143" t="s">
        <v>111</v>
      </c>
      <c r="AY299" s="13" t="s">
        <v>112</v>
      </c>
      <c r="BE299" s="144">
        <f t="shared" si="57"/>
        <v>0</v>
      </c>
      <c r="BF299" s="144">
        <f t="shared" si="58"/>
        <v>0</v>
      </c>
      <c r="BG299" s="144">
        <f t="shared" si="59"/>
        <v>0</v>
      </c>
      <c r="BH299" s="144">
        <f t="shared" si="60"/>
        <v>0</v>
      </c>
      <c r="BI299" s="144">
        <f t="shared" si="61"/>
        <v>0</v>
      </c>
      <c r="BJ299" s="13" t="s">
        <v>111</v>
      </c>
      <c r="BK299" s="144">
        <f t="shared" si="62"/>
        <v>0</v>
      </c>
      <c r="BL299" s="13" t="s">
        <v>119</v>
      </c>
      <c r="BM299" s="143" t="s">
        <v>708</v>
      </c>
    </row>
    <row r="300" spans="2:65" s="1" customFormat="1" ht="49" customHeight="1" x14ac:dyDescent="0.2">
      <c r="B300" s="131"/>
      <c r="C300" s="145" t="s">
        <v>709</v>
      </c>
      <c r="D300" s="145" t="s">
        <v>121</v>
      </c>
      <c r="E300" s="146" t="s">
        <v>710</v>
      </c>
      <c r="F300" s="147" t="s">
        <v>711</v>
      </c>
      <c r="G300" s="148" t="s">
        <v>231</v>
      </c>
      <c r="H300" s="149">
        <v>1</v>
      </c>
      <c r="I300" s="150"/>
      <c r="J300" s="150"/>
      <c r="K300" s="151"/>
      <c r="L300" s="152"/>
      <c r="M300" s="153" t="s">
        <v>1</v>
      </c>
      <c r="N300" s="154" t="s">
        <v>32</v>
      </c>
      <c r="O300" s="141">
        <v>0</v>
      </c>
      <c r="P300" s="141">
        <f t="shared" si="54"/>
        <v>0</v>
      </c>
      <c r="Q300" s="141">
        <v>3.5000000000000001E-3</v>
      </c>
      <c r="R300" s="141">
        <f t="shared" si="55"/>
        <v>3.5000000000000001E-3</v>
      </c>
      <c r="S300" s="141">
        <v>0</v>
      </c>
      <c r="T300" s="142">
        <f t="shared" si="56"/>
        <v>0</v>
      </c>
      <c r="AR300" s="143" t="s">
        <v>124</v>
      </c>
      <c r="AT300" s="143" t="s">
        <v>121</v>
      </c>
      <c r="AU300" s="143" t="s">
        <v>111</v>
      </c>
      <c r="AY300" s="13" t="s">
        <v>112</v>
      </c>
      <c r="BE300" s="144">
        <f t="shared" si="57"/>
        <v>0</v>
      </c>
      <c r="BF300" s="144">
        <f t="shared" si="58"/>
        <v>0</v>
      </c>
      <c r="BG300" s="144">
        <f t="shared" si="59"/>
        <v>0</v>
      </c>
      <c r="BH300" s="144">
        <f t="shared" si="60"/>
        <v>0</v>
      </c>
      <c r="BI300" s="144">
        <f t="shared" si="61"/>
        <v>0</v>
      </c>
      <c r="BJ300" s="13" t="s">
        <v>111</v>
      </c>
      <c r="BK300" s="144">
        <f t="shared" si="62"/>
        <v>0</v>
      </c>
      <c r="BL300" s="13" t="s">
        <v>119</v>
      </c>
      <c r="BM300" s="143" t="s">
        <v>712</v>
      </c>
    </row>
    <row r="301" spans="2:65" s="1" customFormat="1" ht="16.5" customHeight="1" x14ac:dyDescent="0.2">
      <c r="B301" s="131"/>
      <c r="C301" s="132" t="s">
        <v>713</v>
      </c>
      <c r="D301" s="132" t="s">
        <v>115</v>
      </c>
      <c r="E301" s="133" t="s">
        <v>714</v>
      </c>
      <c r="F301" s="134" t="s">
        <v>715</v>
      </c>
      <c r="G301" s="135" t="s">
        <v>231</v>
      </c>
      <c r="H301" s="136">
        <v>1</v>
      </c>
      <c r="I301" s="137"/>
      <c r="J301" s="137"/>
      <c r="K301" s="138"/>
      <c r="L301" s="25"/>
      <c r="M301" s="139" t="s">
        <v>1</v>
      </c>
      <c r="N301" s="140" t="s">
        <v>32</v>
      </c>
      <c r="O301" s="141">
        <v>0.19500999999999999</v>
      </c>
      <c r="P301" s="141">
        <f t="shared" si="54"/>
        <v>0.19500999999999999</v>
      </c>
      <c r="Q301" s="141">
        <v>1.9959999999999999E-5</v>
      </c>
      <c r="R301" s="141">
        <f t="shared" si="55"/>
        <v>1.9959999999999999E-5</v>
      </c>
      <c r="S301" s="141">
        <v>0</v>
      </c>
      <c r="T301" s="142">
        <f t="shared" si="56"/>
        <v>0</v>
      </c>
      <c r="AR301" s="143" t="s">
        <v>119</v>
      </c>
      <c r="AT301" s="143" t="s">
        <v>115</v>
      </c>
      <c r="AU301" s="143" t="s">
        <v>111</v>
      </c>
      <c r="AY301" s="13" t="s">
        <v>112</v>
      </c>
      <c r="BE301" s="144">
        <f t="shared" si="57"/>
        <v>0</v>
      </c>
      <c r="BF301" s="144">
        <f t="shared" si="58"/>
        <v>0</v>
      </c>
      <c r="BG301" s="144">
        <f t="shared" si="59"/>
        <v>0</v>
      </c>
      <c r="BH301" s="144">
        <f t="shared" si="60"/>
        <v>0</v>
      </c>
      <c r="BI301" s="144">
        <f t="shared" si="61"/>
        <v>0</v>
      </c>
      <c r="BJ301" s="13" t="s">
        <v>111</v>
      </c>
      <c r="BK301" s="144">
        <f t="shared" si="62"/>
        <v>0</v>
      </c>
      <c r="BL301" s="13" t="s">
        <v>119</v>
      </c>
      <c r="BM301" s="143" t="s">
        <v>716</v>
      </c>
    </row>
    <row r="302" spans="2:65" s="1" customFormat="1" ht="49" customHeight="1" x14ac:dyDescent="0.2">
      <c r="B302" s="131"/>
      <c r="C302" s="145" t="s">
        <v>717</v>
      </c>
      <c r="D302" s="145" t="s">
        <v>121</v>
      </c>
      <c r="E302" s="146" t="s">
        <v>718</v>
      </c>
      <c r="F302" s="147" t="s">
        <v>719</v>
      </c>
      <c r="G302" s="148" t="s">
        <v>231</v>
      </c>
      <c r="H302" s="149">
        <v>1</v>
      </c>
      <c r="I302" s="150"/>
      <c r="J302" s="150"/>
      <c r="K302" s="151"/>
      <c r="L302" s="152"/>
      <c r="M302" s="153" t="s">
        <v>1</v>
      </c>
      <c r="N302" s="154" t="s">
        <v>32</v>
      </c>
      <c r="O302" s="141">
        <v>0</v>
      </c>
      <c r="P302" s="141">
        <f t="shared" si="54"/>
        <v>0</v>
      </c>
      <c r="Q302" s="141">
        <v>4.3499999999999997E-3</v>
      </c>
      <c r="R302" s="141">
        <f t="shared" si="55"/>
        <v>4.3499999999999997E-3</v>
      </c>
      <c r="S302" s="141">
        <v>0</v>
      </c>
      <c r="T302" s="142">
        <f t="shared" si="56"/>
        <v>0</v>
      </c>
      <c r="AR302" s="143" t="s">
        <v>124</v>
      </c>
      <c r="AT302" s="143" t="s">
        <v>121</v>
      </c>
      <c r="AU302" s="143" t="s">
        <v>111</v>
      </c>
      <c r="AY302" s="13" t="s">
        <v>112</v>
      </c>
      <c r="BE302" s="144">
        <f t="shared" si="57"/>
        <v>0</v>
      </c>
      <c r="BF302" s="144">
        <f t="shared" si="58"/>
        <v>0</v>
      </c>
      <c r="BG302" s="144">
        <f t="shared" si="59"/>
        <v>0</v>
      </c>
      <c r="BH302" s="144">
        <f t="shared" si="60"/>
        <v>0</v>
      </c>
      <c r="BI302" s="144">
        <f t="shared" si="61"/>
        <v>0</v>
      </c>
      <c r="BJ302" s="13" t="s">
        <v>111</v>
      </c>
      <c r="BK302" s="144">
        <f t="shared" si="62"/>
        <v>0</v>
      </c>
      <c r="BL302" s="13" t="s">
        <v>119</v>
      </c>
      <c r="BM302" s="143" t="s">
        <v>720</v>
      </c>
    </row>
    <row r="303" spans="2:65" s="1" customFormat="1" ht="16.5" customHeight="1" x14ac:dyDescent="0.2">
      <c r="B303" s="131"/>
      <c r="C303" s="132" t="s">
        <v>721</v>
      </c>
      <c r="D303" s="132" t="s">
        <v>115</v>
      </c>
      <c r="E303" s="133" t="s">
        <v>722</v>
      </c>
      <c r="F303" s="134" t="s">
        <v>723</v>
      </c>
      <c r="G303" s="135" t="s">
        <v>231</v>
      </c>
      <c r="H303" s="136">
        <v>1</v>
      </c>
      <c r="I303" s="137"/>
      <c r="J303" s="137"/>
      <c r="K303" s="138"/>
      <c r="L303" s="25"/>
      <c r="M303" s="139" t="s">
        <v>1</v>
      </c>
      <c r="N303" s="140" t="s">
        <v>32</v>
      </c>
      <c r="O303" s="141">
        <v>0.21401000000000001</v>
      </c>
      <c r="P303" s="141">
        <f t="shared" si="54"/>
        <v>0.21401000000000001</v>
      </c>
      <c r="Q303" s="141">
        <v>1.9959999999999999E-5</v>
      </c>
      <c r="R303" s="141">
        <f t="shared" si="55"/>
        <v>1.9959999999999999E-5</v>
      </c>
      <c r="S303" s="141">
        <v>0</v>
      </c>
      <c r="T303" s="142">
        <f t="shared" si="56"/>
        <v>0</v>
      </c>
      <c r="AR303" s="143" t="s">
        <v>119</v>
      </c>
      <c r="AT303" s="143" t="s">
        <v>115</v>
      </c>
      <c r="AU303" s="143" t="s">
        <v>111</v>
      </c>
      <c r="AY303" s="13" t="s">
        <v>112</v>
      </c>
      <c r="BE303" s="144">
        <f t="shared" si="57"/>
        <v>0</v>
      </c>
      <c r="BF303" s="144">
        <f t="shared" si="58"/>
        <v>0</v>
      </c>
      <c r="BG303" s="144">
        <f t="shared" si="59"/>
        <v>0</v>
      </c>
      <c r="BH303" s="144">
        <f t="shared" si="60"/>
        <v>0</v>
      </c>
      <c r="BI303" s="144">
        <f t="shared" si="61"/>
        <v>0</v>
      </c>
      <c r="BJ303" s="13" t="s">
        <v>111</v>
      </c>
      <c r="BK303" s="144">
        <f t="shared" si="62"/>
        <v>0</v>
      </c>
      <c r="BL303" s="13" t="s">
        <v>119</v>
      </c>
      <c r="BM303" s="143" t="s">
        <v>724</v>
      </c>
    </row>
    <row r="304" spans="2:65" s="1" customFormat="1" ht="49" customHeight="1" x14ac:dyDescent="0.2">
      <c r="B304" s="131"/>
      <c r="C304" s="145" t="s">
        <v>725</v>
      </c>
      <c r="D304" s="145" t="s">
        <v>121</v>
      </c>
      <c r="E304" s="146" t="s">
        <v>726</v>
      </c>
      <c r="F304" s="147" t="s">
        <v>727</v>
      </c>
      <c r="G304" s="148" t="s">
        <v>231</v>
      </c>
      <c r="H304" s="149">
        <v>1</v>
      </c>
      <c r="I304" s="150"/>
      <c r="J304" s="150"/>
      <c r="K304" s="151"/>
      <c r="L304" s="152"/>
      <c r="M304" s="153" t="s">
        <v>1</v>
      </c>
      <c r="N304" s="154" t="s">
        <v>32</v>
      </c>
      <c r="O304" s="141">
        <v>0</v>
      </c>
      <c r="P304" s="141">
        <f t="shared" si="54"/>
        <v>0</v>
      </c>
      <c r="Q304" s="141">
        <v>1E-4</v>
      </c>
      <c r="R304" s="141">
        <f t="shared" si="55"/>
        <v>1E-4</v>
      </c>
      <c r="S304" s="141">
        <v>0</v>
      </c>
      <c r="T304" s="142">
        <f t="shared" si="56"/>
        <v>0</v>
      </c>
      <c r="AR304" s="143" t="s">
        <v>124</v>
      </c>
      <c r="AT304" s="143" t="s">
        <v>121</v>
      </c>
      <c r="AU304" s="143" t="s">
        <v>111</v>
      </c>
      <c r="AY304" s="13" t="s">
        <v>112</v>
      </c>
      <c r="BE304" s="144">
        <f t="shared" si="57"/>
        <v>0</v>
      </c>
      <c r="BF304" s="144">
        <f t="shared" si="58"/>
        <v>0</v>
      </c>
      <c r="BG304" s="144">
        <f t="shared" si="59"/>
        <v>0</v>
      </c>
      <c r="BH304" s="144">
        <f t="shared" si="60"/>
        <v>0</v>
      </c>
      <c r="BI304" s="144">
        <f t="shared" si="61"/>
        <v>0</v>
      </c>
      <c r="BJ304" s="13" t="s">
        <v>111</v>
      </c>
      <c r="BK304" s="144">
        <f t="shared" si="62"/>
        <v>0</v>
      </c>
      <c r="BL304" s="13" t="s">
        <v>119</v>
      </c>
      <c r="BM304" s="143" t="s">
        <v>728</v>
      </c>
    </row>
    <row r="305" spans="2:65" s="1" customFormat="1" ht="16.5" customHeight="1" x14ac:dyDescent="0.2">
      <c r="B305" s="131"/>
      <c r="C305" s="132" t="s">
        <v>729</v>
      </c>
      <c r="D305" s="132" t="s">
        <v>115</v>
      </c>
      <c r="E305" s="133" t="s">
        <v>730</v>
      </c>
      <c r="F305" s="134" t="s">
        <v>731</v>
      </c>
      <c r="G305" s="135" t="s">
        <v>231</v>
      </c>
      <c r="H305" s="136">
        <v>3</v>
      </c>
      <c r="I305" s="137"/>
      <c r="J305" s="137"/>
      <c r="K305" s="138"/>
      <c r="L305" s="25"/>
      <c r="M305" s="139" t="s">
        <v>1</v>
      </c>
      <c r="N305" s="140" t="s">
        <v>32</v>
      </c>
      <c r="O305" s="141">
        <v>0.25402000000000002</v>
      </c>
      <c r="P305" s="141">
        <f t="shared" si="54"/>
        <v>0.76206000000000007</v>
      </c>
      <c r="Q305" s="141">
        <v>2.9920000000000002E-5</v>
      </c>
      <c r="R305" s="141">
        <f t="shared" si="55"/>
        <v>8.9760000000000008E-5</v>
      </c>
      <c r="S305" s="141">
        <v>0</v>
      </c>
      <c r="T305" s="142">
        <f t="shared" si="56"/>
        <v>0</v>
      </c>
      <c r="AR305" s="143" t="s">
        <v>119</v>
      </c>
      <c r="AT305" s="143" t="s">
        <v>115</v>
      </c>
      <c r="AU305" s="143" t="s">
        <v>111</v>
      </c>
      <c r="AY305" s="13" t="s">
        <v>112</v>
      </c>
      <c r="BE305" s="144">
        <f t="shared" si="57"/>
        <v>0</v>
      </c>
      <c r="BF305" s="144">
        <f t="shared" si="58"/>
        <v>0</v>
      </c>
      <c r="BG305" s="144">
        <f t="shared" si="59"/>
        <v>0</v>
      </c>
      <c r="BH305" s="144">
        <f t="shared" si="60"/>
        <v>0</v>
      </c>
      <c r="BI305" s="144">
        <f t="shared" si="61"/>
        <v>0</v>
      </c>
      <c r="BJ305" s="13" t="s">
        <v>111</v>
      </c>
      <c r="BK305" s="144">
        <f t="shared" si="62"/>
        <v>0</v>
      </c>
      <c r="BL305" s="13" t="s">
        <v>119</v>
      </c>
      <c r="BM305" s="143" t="s">
        <v>732</v>
      </c>
    </row>
    <row r="306" spans="2:65" s="1" customFormat="1" ht="49" customHeight="1" x14ac:dyDescent="0.2">
      <c r="B306" s="131"/>
      <c r="C306" s="145" t="s">
        <v>733</v>
      </c>
      <c r="D306" s="145" t="s">
        <v>121</v>
      </c>
      <c r="E306" s="146" t="s">
        <v>734</v>
      </c>
      <c r="F306" s="147" t="s">
        <v>735</v>
      </c>
      <c r="G306" s="148" t="s">
        <v>231</v>
      </c>
      <c r="H306" s="149">
        <v>3</v>
      </c>
      <c r="I306" s="150"/>
      <c r="J306" s="150"/>
      <c r="K306" s="151"/>
      <c r="L306" s="152"/>
      <c r="M306" s="153" t="s">
        <v>1</v>
      </c>
      <c r="N306" s="154" t="s">
        <v>32</v>
      </c>
      <c r="O306" s="141">
        <v>0</v>
      </c>
      <c r="P306" s="141">
        <f t="shared" ref="P306:P337" si="63">O306*H306</f>
        <v>0</v>
      </c>
      <c r="Q306" s="141">
        <v>1E-4</v>
      </c>
      <c r="R306" s="141">
        <f t="shared" ref="R306:R337" si="64">Q306*H306</f>
        <v>3.0000000000000003E-4</v>
      </c>
      <c r="S306" s="141">
        <v>0</v>
      </c>
      <c r="T306" s="142">
        <f t="shared" ref="T306:T337" si="65">S306*H306</f>
        <v>0</v>
      </c>
      <c r="AR306" s="143" t="s">
        <v>124</v>
      </c>
      <c r="AT306" s="143" t="s">
        <v>121</v>
      </c>
      <c r="AU306" s="143" t="s">
        <v>111</v>
      </c>
      <c r="AY306" s="13" t="s">
        <v>112</v>
      </c>
      <c r="BE306" s="144">
        <f t="shared" ref="BE306:BE341" si="66">IF(N306="základná",J306,0)</f>
        <v>0</v>
      </c>
      <c r="BF306" s="144">
        <f t="shared" ref="BF306:BF341" si="67">IF(N306="znížená",J306,0)</f>
        <v>0</v>
      </c>
      <c r="BG306" s="144">
        <f t="shared" ref="BG306:BG341" si="68">IF(N306="zákl. prenesená",J306,0)</f>
        <v>0</v>
      </c>
      <c r="BH306" s="144">
        <f t="shared" ref="BH306:BH341" si="69">IF(N306="zníž. prenesená",J306,0)</f>
        <v>0</v>
      </c>
      <c r="BI306" s="144">
        <f t="shared" ref="BI306:BI341" si="70">IF(N306="nulová",J306,0)</f>
        <v>0</v>
      </c>
      <c r="BJ306" s="13" t="s">
        <v>111</v>
      </c>
      <c r="BK306" s="144">
        <f t="shared" ref="BK306:BK341" si="71">ROUND(I306*H306,2)</f>
        <v>0</v>
      </c>
      <c r="BL306" s="13" t="s">
        <v>119</v>
      </c>
      <c r="BM306" s="143" t="s">
        <v>736</v>
      </c>
    </row>
    <row r="307" spans="2:65" s="1" customFormat="1" ht="16.5" customHeight="1" x14ac:dyDescent="0.2">
      <c r="B307" s="131"/>
      <c r="C307" s="132" t="s">
        <v>737</v>
      </c>
      <c r="D307" s="132" t="s">
        <v>115</v>
      </c>
      <c r="E307" s="133" t="s">
        <v>738</v>
      </c>
      <c r="F307" s="134" t="s">
        <v>739</v>
      </c>
      <c r="G307" s="135" t="s">
        <v>231</v>
      </c>
      <c r="H307" s="136">
        <v>2</v>
      </c>
      <c r="I307" s="137"/>
      <c r="J307" s="137"/>
      <c r="K307" s="138"/>
      <c r="L307" s="25"/>
      <c r="M307" s="139" t="s">
        <v>1</v>
      </c>
      <c r="N307" s="140" t="s">
        <v>32</v>
      </c>
      <c r="O307" s="141">
        <v>0.39901999999999999</v>
      </c>
      <c r="P307" s="141">
        <f t="shared" si="63"/>
        <v>0.79803999999999997</v>
      </c>
      <c r="Q307" s="141">
        <v>2.9920000000000002E-5</v>
      </c>
      <c r="R307" s="141">
        <f t="shared" si="64"/>
        <v>5.9840000000000003E-5</v>
      </c>
      <c r="S307" s="141">
        <v>0</v>
      </c>
      <c r="T307" s="142">
        <f t="shared" si="65"/>
        <v>0</v>
      </c>
      <c r="AR307" s="143" t="s">
        <v>119</v>
      </c>
      <c r="AT307" s="143" t="s">
        <v>115</v>
      </c>
      <c r="AU307" s="143" t="s">
        <v>111</v>
      </c>
      <c r="AY307" s="13" t="s">
        <v>112</v>
      </c>
      <c r="BE307" s="144">
        <f t="shared" si="66"/>
        <v>0</v>
      </c>
      <c r="BF307" s="144">
        <f t="shared" si="67"/>
        <v>0</v>
      </c>
      <c r="BG307" s="144">
        <f t="shared" si="68"/>
        <v>0</v>
      </c>
      <c r="BH307" s="144">
        <f t="shared" si="69"/>
        <v>0</v>
      </c>
      <c r="BI307" s="144">
        <f t="shared" si="70"/>
        <v>0</v>
      </c>
      <c r="BJ307" s="13" t="s">
        <v>111</v>
      </c>
      <c r="BK307" s="144">
        <f t="shared" si="71"/>
        <v>0</v>
      </c>
      <c r="BL307" s="13" t="s">
        <v>119</v>
      </c>
      <c r="BM307" s="143" t="s">
        <v>740</v>
      </c>
    </row>
    <row r="308" spans="2:65" s="1" customFormat="1" ht="49" customHeight="1" x14ac:dyDescent="0.2">
      <c r="B308" s="131"/>
      <c r="C308" s="145" t="s">
        <v>741</v>
      </c>
      <c r="D308" s="145" t="s">
        <v>121</v>
      </c>
      <c r="E308" s="146" t="s">
        <v>742</v>
      </c>
      <c r="F308" s="147" t="s">
        <v>743</v>
      </c>
      <c r="G308" s="148" t="s">
        <v>231</v>
      </c>
      <c r="H308" s="149">
        <v>2</v>
      </c>
      <c r="I308" s="150"/>
      <c r="J308" s="150"/>
      <c r="K308" s="151"/>
      <c r="L308" s="152"/>
      <c r="M308" s="153" t="s">
        <v>1</v>
      </c>
      <c r="N308" s="154" t="s">
        <v>32</v>
      </c>
      <c r="O308" s="141">
        <v>0</v>
      </c>
      <c r="P308" s="141">
        <f t="shared" si="63"/>
        <v>0</v>
      </c>
      <c r="Q308" s="141">
        <v>1.55E-2</v>
      </c>
      <c r="R308" s="141">
        <f t="shared" si="64"/>
        <v>3.1E-2</v>
      </c>
      <c r="S308" s="141">
        <v>0</v>
      </c>
      <c r="T308" s="142">
        <f t="shared" si="65"/>
        <v>0</v>
      </c>
      <c r="AR308" s="143" t="s">
        <v>124</v>
      </c>
      <c r="AT308" s="143" t="s">
        <v>121</v>
      </c>
      <c r="AU308" s="143" t="s">
        <v>111</v>
      </c>
      <c r="AY308" s="13" t="s">
        <v>112</v>
      </c>
      <c r="BE308" s="144">
        <f t="shared" si="66"/>
        <v>0</v>
      </c>
      <c r="BF308" s="144">
        <f t="shared" si="67"/>
        <v>0</v>
      </c>
      <c r="BG308" s="144">
        <f t="shared" si="68"/>
        <v>0</v>
      </c>
      <c r="BH308" s="144">
        <f t="shared" si="69"/>
        <v>0</v>
      </c>
      <c r="BI308" s="144">
        <f t="shared" si="70"/>
        <v>0</v>
      </c>
      <c r="BJ308" s="13" t="s">
        <v>111</v>
      </c>
      <c r="BK308" s="144">
        <f t="shared" si="71"/>
        <v>0</v>
      </c>
      <c r="BL308" s="13" t="s">
        <v>119</v>
      </c>
      <c r="BM308" s="143" t="s">
        <v>744</v>
      </c>
    </row>
    <row r="309" spans="2:65" s="1" customFormat="1" ht="24.15" customHeight="1" x14ac:dyDescent="0.2">
      <c r="B309" s="131"/>
      <c r="C309" s="132" t="s">
        <v>745</v>
      </c>
      <c r="D309" s="132" t="s">
        <v>115</v>
      </c>
      <c r="E309" s="133" t="s">
        <v>746</v>
      </c>
      <c r="F309" s="134" t="s">
        <v>747</v>
      </c>
      <c r="G309" s="135" t="s">
        <v>231</v>
      </c>
      <c r="H309" s="136">
        <v>24</v>
      </c>
      <c r="I309" s="137"/>
      <c r="J309" s="137"/>
      <c r="K309" s="138"/>
      <c r="L309" s="25"/>
      <c r="M309" s="139" t="s">
        <v>1</v>
      </c>
      <c r="N309" s="140" t="s">
        <v>32</v>
      </c>
      <c r="O309" s="141">
        <v>0.11502</v>
      </c>
      <c r="P309" s="141">
        <f t="shared" si="63"/>
        <v>2.7604799999999998</v>
      </c>
      <c r="Q309" s="141">
        <v>1.9680000000000001E-5</v>
      </c>
      <c r="R309" s="141">
        <f t="shared" si="64"/>
        <v>4.7232000000000003E-4</v>
      </c>
      <c r="S309" s="141">
        <v>0</v>
      </c>
      <c r="T309" s="142">
        <f t="shared" si="65"/>
        <v>0</v>
      </c>
      <c r="AR309" s="143" t="s">
        <v>119</v>
      </c>
      <c r="AT309" s="143" t="s">
        <v>115</v>
      </c>
      <c r="AU309" s="143" t="s">
        <v>111</v>
      </c>
      <c r="AY309" s="13" t="s">
        <v>112</v>
      </c>
      <c r="BE309" s="144">
        <f t="shared" si="66"/>
        <v>0</v>
      </c>
      <c r="BF309" s="144">
        <f t="shared" si="67"/>
        <v>0</v>
      </c>
      <c r="BG309" s="144">
        <f t="shared" si="68"/>
        <v>0</v>
      </c>
      <c r="BH309" s="144">
        <f t="shared" si="69"/>
        <v>0</v>
      </c>
      <c r="BI309" s="144">
        <f t="shared" si="70"/>
        <v>0</v>
      </c>
      <c r="BJ309" s="13" t="s">
        <v>111</v>
      </c>
      <c r="BK309" s="144">
        <f t="shared" si="71"/>
        <v>0</v>
      </c>
      <c r="BL309" s="13" t="s">
        <v>119</v>
      </c>
      <c r="BM309" s="143" t="s">
        <v>748</v>
      </c>
    </row>
    <row r="310" spans="2:65" s="1" customFormat="1" ht="16.5" customHeight="1" x14ac:dyDescent="0.2">
      <c r="B310" s="131"/>
      <c r="C310" s="145" t="s">
        <v>749</v>
      </c>
      <c r="D310" s="145" t="s">
        <v>121</v>
      </c>
      <c r="E310" s="146" t="s">
        <v>750</v>
      </c>
      <c r="F310" s="147" t="s">
        <v>751</v>
      </c>
      <c r="G310" s="148" t="s">
        <v>231</v>
      </c>
      <c r="H310" s="149">
        <v>24</v>
      </c>
      <c r="I310" s="150"/>
      <c r="J310" s="150"/>
      <c r="K310" s="151"/>
      <c r="L310" s="152"/>
      <c r="M310" s="153" t="s">
        <v>1</v>
      </c>
      <c r="N310" s="154" t="s">
        <v>32</v>
      </c>
      <c r="O310" s="141">
        <v>0</v>
      </c>
      <c r="P310" s="141">
        <f t="shared" si="63"/>
        <v>0</v>
      </c>
      <c r="Q310" s="141">
        <v>1E-4</v>
      </c>
      <c r="R310" s="141">
        <f t="shared" si="64"/>
        <v>2.4000000000000002E-3</v>
      </c>
      <c r="S310" s="141">
        <v>0</v>
      </c>
      <c r="T310" s="142">
        <f t="shared" si="65"/>
        <v>0</v>
      </c>
      <c r="AR310" s="143" t="s">
        <v>124</v>
      </c>
      <c r="AT310" s="143" t="s">
        <v>121</v>
      </c>
      <c r="AU310" s="143" t="s">
        <v>111</v>
      </c>
      <c r="AY310" s="13" t="s">
        <v>112</v>
      </c>
      <c r="BE310" s="144">
        <f t="shared" si="66"/>
        <v>0</v>
      </c>
      <c r="BF310" s="144">
        <f t="shared" si="67"/>
        <v>0</v>
      </c>
      <c r="BG310" s="144">
        <f t="shared" si="68"/>
        <v>0</v>
      </c>
      <c r="BH310" s="144">
        <f t="shared" si="69"/>
        <v>0</v>
      </c>
      <c r="BI310" s="144">
        <f t="shared" si="70"/>
        <v>0</v>
      </c>
      <c r="BJ310" s="13" t="s">
        <v>111</v>
      </c>
      <c r="BK310" s="144">
        <f t="shared" si="71"/>
        <v>0</v>
      </c>
      <c r="BL310" s="13" t="s">
        <v>119</v>
      </c>
      <c r="BM310" s="143" t="s">
        <v>752</v>
      </c>
    </row>
    <row r="311" spans="2:65" s="1" customFormat="1" ht="16.5" customHeight="1" x14ac:dyDescent="0.2">
      <c r="B311" s="131"/>
      <c r="C311" s="132" t="s">
        <v>753</v>
      </c>
      <c r="D311" s="132" t="s">
        <v>115</v>
      </c>
      <c r="E311" s="133" t="s">
        <v>754</v>
      </c>
      <c r="F311" s="134" t="s">
        <v>755</v>
      </c>
      <c r="G311" s="135" t="s">
        <v>231</v>
      </c>
      <c r="H311" s="136">
        <v>3</v>
      </c>
      <c r="I311" s="137"/>
      <c r="J311" s="137"/>
      <c r="K311" s="138"/>
      <c r="L311" s="25"/>
      <c r="M311" s="139" t="s">
        <v>1</v>
      </c>
      <c r="N311" s="140" t="s">
        <v>32</v>
      </c>
      <c r="O311" s="141">
        <v>0.10001</v>
      </c>
      <c r="P311" s="141">
        <f t="shared" si="63"/>
        <v>0.30003000000000002</v>
      </c>
      <c r="Q311" s="141">
        <v>4.1999999999999996E-6</v>
      </c>
      <c r="R311" s="141">
        <f t="shared" si="64"/>
        <v>1.2599999999999998E-5</v>
      </c>
      <c r="S311" s="141">
        <v>0</v>
      </c>
      <c r="T311" s="142">
        <f t="shared" si="65"/>
        <v>0</v>
      </c>
      <c r="AR311" s="143" t="s">
        <v>119</v>
      </c>
      <c r="AT311" s="143" t="s">
        <v>115</v>
      </c>
      <c r="AU311" s="143" t="s">
        <v>111</v>
      </c>
      <c r="AY311" s="13" t="s">
        <v>112</v>
      </c>
      <c r="BE311" s="144">
        <f t="shared" si="66"/>
        <v>0</v>
      </c>
      <c r="BF311" s="144">
        <f t="shared" si="67"/>
        <v>0</v>
      </c>
      <c r="BG311" s="144">
        <f t="shared" si="68"/>
        <v>0</v>
      </c>
      <c r="BH311" s="144">
        <f t="shared" si="69"/>
        <v>0</v>
      </c>
      <c r="BI311" s="144">
        <f t="shared" si="70"/>
        <v>0</v>
      </c>
      <c r="BJ311" s="13" t="s">
        <v>111</v>
      </c>
      <c r="BK311" s="144">
        <f t="shared" si="71"/>
        <v>0</v>
      </c>
      <c r="BL311" s="13" t="s">
        <v>119</v>
      </c>
      <c r="BM311" s="143" t="s">
        <v>756</v>
      </c>
    </row>
    <row r="312" spans="2:65" s="1" customFormat="1" ht="16.5" customHeight="1" x14ac:dyDescent="0.2">
      <c r="B312" s="131"/>
      <c r="C312" s="145" t="s">
        <v>757</v>
      </c>
      <c r="D312" s="145" t="s">
        <v>121</v>
      </c>
      <c r="E312" s="146" t="s">
        <v>758</v>
      </c>
      <c r="F312" s="147" t="s">
        <v>759</v>
      </c>
      <c r="G312" s="148" t="s">
        <v>231</v>
      </c>
      <c r="H312" s="149">
        <v>3</v>
      </c>
      <c r="I312" s="150"/>
      <c r="J312" s="150"/>
      <c r="K312" s="151"/>
      <c r="L312" s="152"/>
      <c r="M312" s="153" t="s">
        <v>1</v>
      </c>
      <c r="N312" s="154" t="s">
        <v>32</v>
      </c>
      <c r="O312" s="141">
        <v>0</v>
      </c>
      <c r="P312" s="141">
        <f t="shared" si="63"/>
        <v>0</v>
      </c>
      <c r="Q312" s="141">
        <v>1.8000000000000001E-4</v>
      </c>
      <c r="R312" s="141">
        <f t="shared" si="64"/>
        <v>5.4000000000000001E-4</v>
      </c>
      <c r="S312" s="141">
        <v>0</v>
      </c>
      <c r="T312" s="142">
        <f t="shared" si="65"/>
        <v>0</v>
      </c>
      <c r="AR312" s="143" t="s">
        <v>124</v>
      </c>
      <c r="AT312" s="143" t="s">
        <v>121</v>
      </c>
      <c r="AU312" s="143" t="s">
        <v>111</v>
      </c>
      <c r="AY312" s="13" t="s">
        <v>112</v>
      </c>
      <c r="BE312" s="144">
        <f t="shared" si="66"/>
        <v>0</v>
      </c>
      <c r="BF312" s="144">
        <f t="shared" si="67"/>
        <v>0</v>
      </c>
      <c r="BG312" s="144">
        <f t="shared" si="68"/>
        <v>0</v>
      </c>
      <c r="BH312" s="144">
        <f t="shared" si="69"/>
        <v>0</v>
      </c>
      <c r="BI312" s="144">
        <f t="shared" si="70"/>
        <v>0</v>
      </c>
      <c r="BJ312" s="13" t="s">
        <v>111</v>
      </c>
      <c r="BK312" s="144">
        <f t="shared" si="71"/>
        <v>0</v>
      </c>
      <c r="BL312" s="13" t="s">
        <v>119</v>
      </c>
      <c r="BM312" s="143" t="s">
        <v>760</v>
      </c>
    </row>
    <row r="313" spans="2:65" s="1" customFormat="1" ht="16.5" customHeight="1" x14ac:dyDescent="0.2">
      <c r="B313" s="131"/>
      <c r="C313" s="132" t="s">
        <v>761</v>
      </c>
      <c r="D313" s="132" t="s">
        <v>115</v>
      </c>
      <c r="E313" s="133" t="s">
        <v>762</v>
      </c>
      <c r="F313" s="134" t="s">
        <v>763</v>
      </c>
      <c r="G313" s="135" t="s">
        <v>231</v>
      </c>
      <c r="H313" s="136">
        <v>4</v>
      </c>
      <c r="I313" s="137"/>
      <c r="J313" s="137"/>
      <c r="K313" s="138"/>
      <c r="L313" s="25"/>
      <c r="M313" s="139" t="s">
        <v>1</v>
      </c>
      <c r="N313" s="140" t="s">
        <v>32</v>
      </c>
      <c r="O313" s="141">
        <v>0.13002</v>
      </c>
      <c r="P313" s="141">
        <f t="shared" si="63"/>
        <v>0.52007999999999999</v>
      </c>
      <c r="Q313" s="141">
        <v>5.4E-6</v>
      </c>
      <c r="R313" s="141">
        <f t="shared" si="64"/>
        <v>2.16E-5</v>
      </c>
      <c r="S313" s="141">
        <v>0</v>
      </c>
      <c r="T313" s="142">
        <f t="shared" si="65"/>
        <v>0</v>
      </c>
      <c r="AR313" s="143" t="s">
        <v>119</v>
      </c>
      <c r="AT313" s="143" t="s">
        <v>115</v>
      </c>
      <c r="AU313" s="143" t="s">
        <v>111</v>
      </c>
      <c r="AY313" s="13" t="s">
        <v>112</v>
      </c>
      <c r="BE313" s="144">
        <f t="shared" si="66"/>
        <v>0</v>
      </c>
      <c r="BF313" s="144">
        <f t="shared" si="67"/>
        <v>0</v>
      </c>
      <c r="BG313" s="144">
        <f t="shared" si="68"/>
        <v>0</v>
      </c>
      <c r="BH313" s="144">
        <f t="shared" si="69"/>
        <v>0</v>
      </c>
      <c r="BI313" s="144">
        <f t="shared" si="70"/>
        <v>0</v>
      </c>
      <c r="BJ313" s="13" t="s">
        <v>111</v>
      </c>
      <c r="BK313" s="144">
        <f t="shared" si="71"/>
        <v>0</v>
      </c>
      <c r="BL313" s="13" t="s">
        <v>119</v>
      </c>
      <c r="BM313" s="143" t="s">
        <v>764</v>
      </c>
    </row>
    <row r="314" spans="2:65" s="1" customFormat="1" ht="16.5" customHeight="1" x14ac:dyDescent="0.2">
      <c r="B314" s="131"/>
      <c r="C314" s="145" t="s">
        <v>765</v>
      </c>
      <c r="D314" s="145" t="s">
        <v>121</v>
      </c>
      <c r="E314" s="146" t="s">
        <v>766</v>
      </c>
      <c r="F314" s="147" t="s">
        <v>767</v>
      </c>
      <c r="G314" s="148" t="s">
        <v>231</v>
      </c>
      <c r="H314" s="149">
        <v>3</v>
      </c>
      <c r="I314" s="150"/>
      <c r="J314" s="150"/>
      <c r="K314" s="151"/>
      <c r="L314" s="152"/>
      <c r="M314" s="153" t="s">
        <v>1</v>
      </c>
      <c r="N314" s="154" t="s">
        <v>32</v>
      </c>
      <c r="O314" s="141">
        <v>0</v>
      </c>
      <c r="P314" s="141">
        <f t="shared" si="63"/>
        <v>0</v>
      </c>
      <c r="Q314" s="141">
        <v>2.9E-4</v>
      </c>
      <c r="R314" s="141">
        <f t="shared" si="64"/>
        <v>8.7000000000000001E-4</v>
      </c>
      <c r="S314" s="141">
        <v>0</v>
      </c>
      <c r="T314" s="142">
        <f t="shared" si="65"/>
        <v>0</v>
      </c>
      <c r="AR314" s="143" t="s">
        <v>124</v>
      </c>
      <c r="AT314" s="143" t="s">
        <v>121</v>
      </c>
      <c r="AU314" s="143" t="s">
        <v>111</v>
      </c>
      <c r="AY314" s="13" t="s">
        <v>112</v>
      </c>
      <c r="BE314" s="144">
        <f t="shared" si="66"/>
        <v>0</v>
      </c>
      <c r="BF314" s="144">
        <f t="shared" si="67"/>
        <v>0</v>
      </c>
      <c r="BG314" s="144">
        <f t="shared" si="68"/>
        <v>0</v>
      </c>
      <c r="BH314" s="144">
        <f t="shared" si="69"/>
        <v>0</v>
      </c>
      <c r="BI314" s="144">
        <f t="shared" si="70"/>
        <v>0</v>
      </c>
      <c r="BJ314" s="13" t="s">
        <v>111</v>
      </c>
      <c r="BK314" s="144">
        <f t="shared" si="71"/>
        <v>0</v>
      </c>
      <c r="BL314" s="13" t="s">
        <v>119</v>
      </c>
      <c r="BM314" s="143" t="s">
        <v>768</v>
      </c>
    </row>
    <row r="315" spans="2:65" s="1" customFormat="1" ht="24.15" customHeight="1" x14ac:dyDescent="0.2">
      <c r="B315" s="131"/>
      <c r="C315" s="145" t="s">
        <v>769</v>
      </c>
      <c r="D315" s="145" t="s">
        <v>121</v>
      </c>
      <c r="E315" s="146" t="s">
        <v>770</v>
      </c>
      <c r="F315" s="147" t="s">
        <v>771</v>
      </c>
      <c r="G315" s="148" t="s">
        <v>231</v>
      </c>
      <c r="H315" s="149">
        <v>1</v>
      </c>
      <c r="I315" s="150"/>
      <c r="J315" s="150"/>
      <c r="K315" s="151"/>
      <c r="L315" s="152"/>
      <c r="M315" s="153" t="s">
        <v>1</v>
      </c>
      <c r="N315" s="154" t="s">
        <v>32</v>
      </c>
      <c r="O315" s="141">
        <v>0</v>
      </c>
      <c r="P315" s="141">
        <f t="shared" si="63"/>
        <v>0</v>
      </c>
      <c r="Q315" s="141">
        <v>2.9E-4</v>
      </c>
      <c r="R315" s="141">
        <f t="shared" si="64"/>
        <v>2.9E-4</v>
      </c>
      <c r="S315" s="141">
        <v>0</v>
      </c>
      <c r="T315" s="142">
        <f t="shared" si="65"/>
        <v>0</v>
      </c>
      <c r="AR315" s="143" t="s">
        <v>124</v>
      </c>
      <c r="AT315" s="143" t="s">
        <v>121</v>
      </c>
      <c r="AU315" s="143" t="s">
        <v>111</v>
      </c>
      <c r="AY315" s="13" t="s">
        <v>112</v>
      </c>
      <c r="BE315" s="144">
        <f t="shared" si="66"/>
        <v>0</v>
      </c>
      <c r="BF315" s="144">
        <f t="shared" si="67"/>
        <v>0</v>
      </c>
      <c r="BG315" s="144">
        <f t="shared" si="68"/>
        <v>0</v>
      </c>
      <c r="BH315" s="144">
        <f t="shared" si="69"/>
        <v>0</v>
      </c>
      <c r="BI315" s="144">
        <f t="shared" si="70"/>
        <v>0</v>
      </c>
      <c r="BJ315" s="13" t="s">
        <v>111</v>
      </c>
      <c r="BK315" s="144">
        <f t="shared" si="71"/>
        <v>0</v>
      </c>
      <c r="BL315" s="13" t="s">
        <v>119</v>
      </c>
      <c r="BM315" s="143" t="s">
        <v>772</v>
      </c>
    </row>
    <row r="316" spans="2:65" s="1" customFormat="1" ht="16.5" customHeight="1" x14ac:dyDescent="0.2">
      <c r="B316" s="131"/>
      <c r="C316" s="132" t="s">
        <v>773</v>
      </c>
      <c r="D316" s="132" t="s">
        <v>115</v>
      </c>
      <c r="E316" s="133" t="s">
        <v>774</v>
      </c>
      <c r="F316" s="134" t="s">
        <v>775</v>
      </c>
      <c r="G316" s="135" t="s">
        <v>231</v>
      </c>
      <c r="H316" s="136">
        <v>9</v>
      </c>
      <c r="I316" s="137"/>
      <c r="J316" s="137"/>
      <c r="K316" s="138"/>
      <c r="L316" s="25"/>
      <c r="M316" s="139" t="s">
        <v>1</v>
      </c>
      <c r="N316" s="140" t="s">
        <v>32</v>
      </c>
      <c r="O316" s="141">
        <v>0.15303</v>
      </c>
      <c r="P316" s="141">
        <f t="shared" si="63"/>
        <v>1.37727</v>
      </c>
      <c r="Q316" s="141">
        <v>7.9000000000000006E-6</v>
      </c>
      <c r="R316" s="141">
        <f t="shared" si="64"/>
        <v>7.1100000000000007E-5</v>
      </c>
      <c r="S316" s="141">
        <v>0</v>
      </c>
      <c r="T316" s="142">
        <f t="shared" si="65"/>
        <v>0</v>
      </c>
      <c r="AR316" s="143" t="s">
        <v>119</v>
      </c>
      <c r="AT316" s="143" t="s">
        <v>115</v>
      </c>
      <c r="AU316" s="143" t="s">
        <v>111</v>
      </c>
      <c r="AY316" s="13" t="s">
        <v>112</v>
      </c>
      <c r="BE316" s="144">
        <f t="shared" si="66"/>
        <v>0</v>
      </c>
      <c r="BF316" s="144">
        <f t="shared" si="67"/>
        <v>0</v>
      </c>
      <c r="BG316" s="144">
        <f t="shared" si="68"/>
        <v>0</v>
      </c>
      <c r="BH316" s="144">
        <f t="shared" si="69"/>
        <v>0</v>
      </c>
      <c r="BI316" s="144">
        <f t="shared" si="70"/>
        <v>0</v>
      </c>
      <c r="BJ316" s="13" t="s">
        <v>111</v>
      </c>
      <c r="BK316" s="144">
        <f t="shared" si="71"/>
        <v>0</v>
      </c>
      <c r="BL316" s="13" t="s">
        <v>119</v>
      </c>
      <c r="BM316" s="143" t="s">
        <v>776</v>
      </c>
    </row>
    <row r="317" spans="2:65" s="1" customFormat="1" ht="16.5" customHeight="1" x14ac:dyDescent="0.2">
      <c r="B317" s="131"/>
      <c r="C317" s="145" t="s">
        <v>777</v>
      </c>
      <c r="D317" s="145" t="s">
        <v>121</v>
      </c>
      <c r="E317" s="146" t="s">
        <v>778</v>
      </c>
      <c r="F317" s="147" t="s">
        <v>779</v>
      </c>
      <c r="G317" s="148" t="s">
        <v>231</v>
      </c>
      <c r="H317" s="149">
        <v>8</v>
      </c>
      <c r="I317" s="150"/>
      <c r="J317" s="150"/>
      <c r="K317" s="151"/>
      <c r="L317" s="152"/>
      <c r="M317" s="153" t="s">
        <v>1</v>
      </c>
      <c r="N317" s="154" t="s">
        <v>32</v>
      </c>
      <c r="O317" s="141">
        <v>0</v>
      </c>
      <c r="P317" s="141">
        <f t="shared" si="63"/>
        <v>0</v>
      </c>
      <c r="Q317" s="141">
        <v>4.4999999999999999E-4</v>
      </c>
      <c r="R317" s="141">
        <f t="shared" si="64"/>
        <v>3.5999999999999999E-3</v>
      </c>
      <c r="S317" s="141">
        <v>0</v>
      </c>
      <c r="T317" s="142">
        <f t="shared" si="65"/>
        <v>0</v>
      </c>
      <c r="AR317" s="143" t="s">
        <v>124</v>
      </c>
      <c r="AT317" s="143" t="s">
        <v>121</v>
      </c>
      <c r="AU317" s="143" t="s">
        <v>111</v>
      </c>
      <c r="AY317" s="13" t="s">
        <v>112</v>
      </c>
      <c r="BE317" s="144">
        <f t="shared" si="66"/>
        <v>0</v>
      </c>
      <c r="BF317" s="144">
        <f t="shared" si="67"/>
        <v>0</v>
      </c>
      <c r="BG317" s="144">
        <f t="shared" si="68"/>
        <v>0</v>
      </c>
      <c r="BH317" s="144">
        <f t="shared" si="69"/>
        <v>0</v>
      </c>
      <c r="BI317" s="144">
        <f t="shared" si="70"/>
        <v>0</v>
      </c>
      <c r="BJ317" s="13" t="s">
        <v>111</v>
      </c>
      <c r="BK317" s="144">
        <f t="shared" si="71"/>
        <v>0</v>
      </c>
      <c r="BL317" s="13" t="s">
        <v>119</v>
      </c>
      <c r="BM317" s="143" t="s">
        <v>780</v>
      </c>
    </row>
    <row r="318" spans="2:65" s="1" customFormat="1" ht="24.15" customHeight="1" x14ac:dyDescent="0.2">
      <c r="B318" s="131"/>
      <c r="C318" s="145" t="s">
        <v>781</v>
      </c>
      <c r="D318" s="145" t="s">
        <v>121</v>
      </c>
      <c r="E318" s="146" t="s">
        <v>782</v>
      </c>
      <c r="F318" s="147" t="s">
        <v>783</v>
      </c>
      <c r="G318" s="148" t="s">
        <v>231</v>
      </c>
      <c r="H318" s="149">
        <v>1</v>
      </c>
      <c r="I318" s="150"/>
      <c r="J318" s="150"/>
      <c r="K318" s="151"/>
      <c r="L318" s="152"/>
      <c r="M318" s="153" t="s">
        <v>1</v>
      </c>
      <c r="N318" s="154" t="s">
        <v>32</v>
      </c>
      <c r="O318" s="141">
        <v>0</v>
      </c>
      <c r="P318" s="141">
        <f t="shared" si="63"/>
        <v>0</v>
      </c>
      <c r="Q318" s="141">
        <v>4.4999999999999999E-4</v>
      </c>
      <c r="R318" s="141">
        <f t="shared" si="64"/>
        <v>4.4999999999999999E-4</v>
      </c>
      <c r="S318" s="141">
        <v>0</v>
      </c>
      <c r="T318" s="142">
        <f t="shared" si="65"/>
        <v>0</v>
      </c>
      <c r="AR318" s="143" t="s">
        <v>124</v>
      </c>
      <c r="AT318" s="143" t="s">
        <v>121</v>
      </c>
      <c r="AU318" s="143" t="s">
        <v>111</v>
      </c>
      <c r="AY318" s="13" t="s">
        <v>112</v>
      </c>
      <c r="BE318" s="144">
        <f t="shared" si="66"/>
        <v>0</v>
      </c>
      <c r="BF318" s="144">
        <f t="shared" si="67"/>
        <v>0</v>
      </c>
      <c r="BG318" s="144">
        <f t="shared" si="68"/>
        <v>0</v>
      </c>
      <c r="BH318" s="144">
        <f t="shared" si="69"/>
        <v>0</v>
      </c>
      <c r="BI318" s="144">
        <f t="shared" si="70"/>
        <v>0</v>
      </c>
      <c r="BJ318" s="13" t="s">
        <v>111</v>
      </c>
      <c r="BK318" s="144">
        <f t="shared" si="71"/>
        <v>0</v>
      </c>
      <c r="BL318" s="13" t="s">
        <v>119</v>
      </c>
      <c r="BM318" s="143" t="s">
        <v>784</v>
      </c>
    </row>
    <row r="319" spans="2:65" s="1" customFormat="1" ht="16.5" customHeight="1" x14ac:dyDescent="0.2">
      <c r="B319" s="131"/>
      <c r="C319" s="132" t="s">
        <v>785</v>
      </c>
      <c r="D319" s="132" t="s">
        <v>115</v>
      </c>
      <c r="E319" s="133" t="s">
        <v>786</v>
      </c>
      <c r="F319" s="134" t="s">
        <v>787</v>
      </c>
      <c r="G319" s="135" t="s">
        <v>231</v>
      </c>
      <c r="H319" s="136">
        <v>12</v>
      </c>
      <c r="I319" s="137"/>
      <c r="J319" s="137"/>
      <c r="K319" s="138"/>
      <c r="L319" s="25"/>
      <c r="M319" s="139" t="s">
        <v>1</v>
      </c>
      <c r="N319" s="140" t="s">
        <v>32</v>
      </c>
      <c r="O319" s="141">
        <v>0.17404</v>
      </c>
      <c r="P319" s="141">
        <f t="shared" si="63"/>
        <v>2.0884800000000001</v>
      </c>
      <c r="Q319" s="141">
        <v>1.1E-5</v>
      </c>
      <c r="R319" s="141">
        <f t="shared" si="64"/>
        <v>1.3200000000000001E-4</v>
      </c>
      <c r="S319" s="141">
        <v>0</v>
      </c>
      <c r="T319" s="142">
        <f t="shared" si="65"/>
        <v>0</v>
      </c>
      <c r="AR319" s="143" t="s">
        <v>119</v>
      </c>
      <c r="AT319" s="143" t="s">
        <v>115</v>
      </c>
      <c r="AU319" s="143" t="s">
        <v>111</v>
      </c>
      <c r="AY319" s="13" t="s">
        <v>112</v>
      </c>
      <c r="BE319" s="144">
        <f t="shared" si="66"/>
        <v>0</v>
      </c>
      <c r="BF319" s="144">
        <f t="shared" si="67"/>
        <v>0</v>
      </c>
      <c r="BG319" s="144">
        <f t="shared" si="68"/>
        <v>0</v>
      </c>
      <c r="BH319" s="144">
        <f t="shared" si="69"/>
        <v>0</v>
      </c>
      <c r="BI319" s="144">
        <f t="shared" si="70"/>
        <v>0</v>
      </c>
      <c r="BJ319" s="13" t="s">
        <v>111</v>
      </c>
      <c r="BK319" s="144">
        <f t="shared" si="71"/>
        <v>0</v>
      </c>
      <c r="BL319" s="13" t="s">
        <v>119</v>
      </c>
      <c r="BM319" s="143" t="s">
        <v>788</v>
      </c>
    </row>
    <row r="320" spans="2:65" s="1" customFormat="1" ht="16.5" customHeight="1" x14ac:dyDescent="0.2">
      <c r="B320" s="131"/>
      <c r="C320" s="145" t="s">
        <v>789</v>
      </c>
      <c r="D320" s="145" t="s">
        <v>121</v>
      </c>
      <c r="E320" s="146" t="s">
        <v>790</v>
      </c>
      <c r="F320" s="147" t="s">
        <v>791</v>
      </c>
      <c r="G320" s="148" t="s">
        <v>231</v>
      </c>
      <c r="H320" s="149">
        <v>12</v>
      </c>
      <c r="I320" s="150"/>
      <c r="J320" s="150"/>
      <c r="K320" s="151"/>
      <c r="L320" s="152"/>
      <c r="M320" s="153" t="s">
        <v>1</v>
      </c>
      <c r="N320" s="154" t="s">
        <v>32</v>
      </c>
      <c r="O320" s="141">
        <v>0</v>
      </c>
      <c r="P320" s="141">
        <f t="shared" si="63"/>
        <v>0</v>
      </c>
      <c r="Q320" s="141">
        <v>6.4000000000000005E-4</v>
      </c>
      <c r="R320" s="141">
        <f t="shared" si="64"/>
        <v>7.6800000000000011E-3</v>
      </c>
      <c r="S320" s="141">
        <v>0</v>
      </c>
      <c r="T320" s="142">
        <f t="shared" si="65"/>
        <v>0</v>
      </c>
      <c r="AR320" s="143" t="s">
        <v>124</v>
      </c>
      <c r="AT320" s="143" t="s">
        <v>121</v>
      </c>
      <c r="AU320" s="143" t="s">
        <v>111</v>
      </c>
      <c r="AY320" s="13" t="s">
        <v>112</v>
      </c>
      <c r="BE320" s="144">
        <f t="shared" si="66"/>
        <v>0</v>
      </c>
      <c r="BF320" s="144">
        <f t="shared" si="67"/>
        <v>0</v>
      </c>
      <c r="BG320" s="144">
        <f t="shared" si="68"/>
        <v>0</v>
      </c>
      <c r="BH320" s="144">
        <f t="shared" si="69"/>
        <v>0</v>
      </c>
      <c r="BI320" s="144">
        <f t="shared" si="70"/>
        <v>0</v>
      </c>
      <c r="BJ320" s="13" t="s">
        <v>111</v>
      </c>
      <c r="BK320" s="144">
        <f t="shared" si="71"/>
        <v>0</v>
      </c>
      <c r="BL320" s="13" t="s">
        <v>119</v>
      </c>
      <c r="BM320" s="143" t="s">
        <v>792</v>
      </c>
    </row>
    <row r="321" spans="2:65" s="1" customFormat="1" ht="16.5" customHeight="1" x14ac:dyDescent="0.2">
      <c r="B321" s="131"/>
      <c r="C321" s="132" t="s">
        <v>793</v>
      </c>
      <c r="D321" s="132" t="s">
        <v>115</v>
      </c>
      <c r="E321" s="133" t="s">
        <v>794</v>
      </c>
      <c r="F321" s="134" t="s">
        <v>795</v>
      </c>
      <c r="G321" s="135" t="s">
        <v>231</v>
      </c>
      <c r="H321" s="136">
        <v>2</v>
      </c>
      <c r="I321" s="137"/>
      <c r="J321" s="137"/>
      <c r="K321" s="138"/>
      <c r="L321" s="25"/>
      <c r="M321" s="139" t="s">
        <v>1</v>
      </c>
      <c r="N321" s="140" t="s">
        <v>32</v>
      </c>
      <c r="O321" s="141">
        <v>0.20007</v>
      </c>
      <c r="P321" s="141">
        <f t="shared" si="63"/>
        <v>0.40014</v>
      </c>
      <c r="Q321" s="141">
        <v>1.2999999999999999E-5</v>
      </c>
      <c r="R321" s="141">
        <f t="shared" si="64"/>
        <v>2.5999999999999998E-5</v>
      </c>
      <c r="S321" s="141">
        <v>0</v>
      </c>
      <c r="T321" s="142">
        <f t="shared" si="65"/>
        <v>0</v>
      </c>
      <c r="AR321" s="143" t="s">
        <v>119</v>
      </c>
      <c r="AT321" s="143" t="s">
        <v>115</v>
      </c>
      <c r="AU321" s="143" t="s">
        <v>111</v>
      </c>
      <c r="AY321" s="13" t="s">
        <v>112</v>
      </c>
      <c r="BE321" s="144">
        <f t="shared" si="66"/>
        <v>0</v>
      </c>
      <c r="BF321" s="144">
        <f t="shared" si="67"/>
        <v>0</v>
      </c>
      <c r="BG321" s="144">
        <f t="shared" si="68"/>
        <v>0</v>
      </c>
      <c r="BH321" s="144">
        <f t="shared" si="69"/>
        <v>0</v>
      </c>
      <c r="BI321" s="144">
        <f t="shared" si="70"/>
        <v>0</v>
      </c>
      <c r="BJ321" s="13" t="s">
        <v>111</v>
      </c>
      <c r="BK321" s="144">
        <f t="shared" si="71"/>
        <v>0</v>
      </c>
      <c r="BL321" s="13" t="s">
        <v>119</v>
      </c>
      <c r="BM321" s="143" t="s">
        <v>796</v>
      </c>
    </row>
    <row r="322" spans="2:65" s="1" customFormat="1" ht="16.5" customHeight="1" x14ac:dyDescent="0.2">
      <c r="B322" s="131"/>
      <c r="C322" s="145" t="s">
        <v>797</v>
      </c>
      <c r="D322" s="145" t="s">
        <v>121</v>
      </c>
      <c r="E322" s="146" t="s">
        <v>798</v>
      </c>
      <c r="F322" s="147" t="s">
        <v>799</v>
      </c>
      <c r="G322" s="148" t="s">
        <v>231</v>
      </c>
      <c r="H322" s="149">
        <v>2</v>
      </c>
      <c r="I322" s="150"/>
      <c r="J322" s="150"/>
      <c r="K322" s="151"/>
      <c r="L322" s="152"/>
      <c r="M322" s="153" t="s">
        <v>1</v>
      </c>
      <c r="N322" s="154" t="s">
        <v>32</v>
      </c>
      <c r="O322" s="141">
        <v>0</v>
      </c>
      <c r="P322" s="141">
        <f t="shared" si="63"/>
        <v>0</v>
      </c>
      <c r="Q322" s="141">
        <v>1.01E-3</v>
      </c>
      <c r="R322" s="141">
        <f t="shared" si="64"/>
        <v>2.0200000000000001E-3</v>
      </c>
      <c r="S322" s="141">
        <v>0</v>
      </c>
      <c r="T322" s="142">
        <f t="shared" si="65"/>
        <v>0</v>
      </c>
      <c r="AR322" s="143" t="s">
        <v>124</v>
      </c>
      <c r="AT322" s="143" t="s">
        <v>121</v>
      </c>
      <c r="AU322" s="143" t="s">
        <v>111</v>
      </c>
      <c r="AY322" s="13" t="s">
        <v>112</v>
      </c>
      <c r="BE322" s="144">
        <f t="shared" si="66"/>
        <v>0</v>
      </c>
      <c r="BF322" s="144">
        <f t="shared" si="67"/>
        <v>0</v>
      </c>
      <c r="BG322" s="144">
        <f t="shared" si="68"/>
        <v>0</v>
      </c>
      <c r="BH322" s="144">
        <f t="shared" si="69"/>
        <v>0</v>
      </c>
      <c r="BI322" s="144">
        <f t="shared" si="70"/>
        <v>0</v>
      </c>
      <c r="BJ322" s="13" t="s">
        <v>111</v>
      </c>
      <c r="BK322" s="144">
        <f t="shared" si="71"/>
        <v>0</v>
      </c>
      <c r="BL322" s="13" t="s">
        <v>119</v>
      </c>
      <c r="BM322" s="143" t="s">
        <v>800</v>
      </c>
    </row>
    <row r="323" spans="2:65" s="1" customFormat="1" ht="16.5" customHeight="1" x14ac:dyDescent="0.2">
      <c r="B323" s="131"/>
      <c r="C323" s="132" t="s">
        <v>801</v>
      </c>
      <c r="D323" s="132" t="s">
        <v>115</v>
      </c>
      <c r="E323" s="133" t="s">
        <v>802</v>
      </c>
      <c r="F323" s="134" t="s">
        <v>803</v>
      </c>
      <c r="G323" s="135" t="s">
        <v>231</v>
      </c>
      <c r="H323" s="136">
        <v>11</v>
      </c>
      <c r="I323" s="137"/>
      <c r="J323" s="137"/>
      <c r="K323" s="138"/>
      <c r="L323" s="25"/>
      <c r="M323" s="139" t="s">
        <v>1</v>
      </c>
      <c r="N323" s="140" t="s">
        <v>32</v>
      </c>
      <c r="O323" s="141">
        <v>0.22708999999999999</v>
      </c>
      <c r="P323" s="141">
        <f t="shared" si="63"/>
        <v>2.4979899999999997</v>
      </c>
      <c r="Q323" s="141">
        <v>5.1539999999999998E-5</v>
      </c>
      <c r="R323" s="141">
        <f t="shared" si="64"/>
        <v>5.6693999999999994E-4</v>
      </c>
      <c r="S323" s="141">
        <v>0</v>
      </c>
      <c r="T323" s="142">
        <f t="shared" si="65"/>
        <v>0</v>
      </c>
      <c r="AR323" s="143" t="s">
        <v>119</v>
      </c>
      <c r="AT323" s="143" t="s">
        <v>115</v>
      </c>
      <c r="AU323" s="143" t="s">
        <v>111</v>
      </c>
      <c r="AY323" s="13" t="s">
        <v>112</v>
      </c>
      <c r="BE323" s="144">
        <f t="shared" si="66"/>
        <v>0</v>
      </c>
      <c r="BF323" s="144">
        <f t="shared" si="67"/>
        <v>0</v>
      </c>
      <c r="BG323" s="144">
        <f t="shared" si="68"/>
        <v>0</v>
      </c>
      <c r="BH323" s="144">
        <f t="shared" si="69"/>
        <v>0</v>
      </c>
      <c r="BI323" s="144">
        <f t="shared" si="70"/>
        <v>0</v>
      </c>
      <c r="BJ323" s="13" t="s">
        <v>111</v>
      </c>
      <c r="BK323" s="144">
        <f t="shared" si="71"/>
        <v>0</v>
      </c>
      <c r="BL323" s="13" t="s">
        <v>119</v>
      </c>
      <c r="BM323" s="143" t="s">
        <v>804</v>
      </c>
    </row>
    <row r="324" spans="2:65" s="1" customFormat="1" ht="24.15" customHeight="1" x14ac:dyDescent="0.2">
      <c r="B324" s="131"/>
      <c r="C324" s="145" t="s">
        <v>805</v>
      </c>
      <c r="D324" s="145" t="s">
        <v>121</v>
      </c>
      <c r="E324" s="146" t="s">
        <v>806</v>
      </c>
      <c r="F324" s="147" t="s">
        <v>807</v>
      </c>
      <c r="G324" s="148" t="s">
        <v>231</v>
      </c>
      <c r="H324" s="149">
        <v>11</v>
      </c>
      <c r="I324" s="150"/>
      <c r="J324" s="150"/>
      <c r="K324" s="151"/>
      <c r="L324" s="152"/>
      <c r="M324" s="153" t="s">
        <v>1</v>
      </c>
      <c r="N324" s="154" t="s">
        <v>32</v>
      </c>
      <c r="O324" s="141">
        <v>0</v>
      </c>
      <c r="P324" s="141">
        <f t="shared" si="63"/>
        <v>0</v>
      </c>
      <c r="Q324" s="141">
        <v>1.0300000000000001E-3</v>
      </c>
      <c r="R324" s="141">
        <f t="shared" si="64"/>
        <v>1.1330000000000002E-2</v>
      </c>
      <c r="S324" s="141">
        <v>0</v>
      </c>
      <c r="T324" s="142">
        <f t="shared" si="65"/>
        <v>0</v>
      </c>
      <c r="AR324" s="143" t="s">
        <v>124</v>
      </c>
      <c r="AT324" s="143" t="s">
        <v>121</v>
      </c>
      <c r="AU324" s="143" t="s">
        <v>111</v>
      </c>
      <c r="AY324" s="13" t="s">
        <v>112</v>
      </c>
      <c r="BE324" s="144">
        <f t="shared" si="66"/>
        <v>0</v>
      </c>
      <c r="BF324" s="144">
        <f t="shared" si="67"/>
        <v>0</v>
      </c>
      <c r="BG324" s="144">
        <f t="shared" si="68"/>
        <v>0</v>
      </c>
      <c r="BH324" s="144">
        <f t="shared" si="69"/>
        <v>0</v>
      </c>
      <c r="BI324" s="144">
        <f t="shared" si="70"/>
        <v>0</v>
      </c>
      <c r="BJ324" s="13" t="s">
        <v>111</v>
      </c>
      <c r="BK324" s="144">
        <f t="shared" si="71"/>
        <v>0</v>
      </c>
      <c r="BL324" s="13" t="s">
        <v>119</v>
      </c>
      <c r="BM324" s="143" t="s">
        <v>808</v>
      </c>
    </row>
    <row r="325" spans="2:65" s="1" customFormat="1" ht="16.5" customHeight="1" x14ac:dyDescent="0.2">
      <c r="B325" s="131"/>
      <c r="C325" s="132" t="s">
        <v>809</v>
      </c>
      <c r="D325" s="132" t="s">
        <v>115</v>
      </c>
      <c r="E325" s="133" t="s">
        <v>810</v>
      </c>
      <c r="F325" s="134" t="s">
        <v>811</v>
      </c>
      <c r="G325" s="135" t="s">
        <v>231</v>
      </c>
      <c r="H325" s="136">
        <v>3</v>
      </c>
      <c r="I325" s="137"/>
      <c r="J325" s="137"/>
      <c r="K325" s="138"/>
      <c r="L325" s="25"/>
      <c r="M325" s="139" t="s">
        <v>1</v>
      </c>
      <c r="N325" s="140" t="s">
        <v>32</v>
      </c>
      <c r="O325" s="141">
        <v>0.26812000000000002</v>
      </c>
      <c r="P325" s="141">
        <f t="shared" si="63"/>
        <v>0.80436000000000007</v>
      </c>
      <c r="Q325" s="141">
        <v>5.7609999999999999E-5</v>
      </c>
      <c r="R325" s="141">
        <f t="shared" si="64"/>
        <v>1.7283000000000001E-4</v>
      </c>
      <c r="S325" s="141">
        <v>0</v>
      </c>
      <c r="T325" s="142">
        <f t="shared" si="65"/>
        <v>0</v>
      </c>
      <c r="AR325" s="143" t="s">
        <v>119</v>
      </c>
      <c r="AT325" s="143" t="s">
        <v>115</v>
      </c>
      <c r="AU325" s="143" t="s">
        <v>111</v>
      </c>
      <c r="AY325" s="13" t="s">
        <v>112</v>
      </c>
      <c r="BE325" s="144">
        <f t="shared" si="66"/>
        <v>0</v>
      </c>
      <c r="BF325" s="144">
        <f t="shared" si="67"/>
        <v>0</v>
      </c>
      <c r="BG325" s="144">
        <f t="shared" si="68"/>
        <v>0</v>
      </c>
      <c r="BH325" s="144">
        <f t="shared" si="69"/>
        <v>0</v>
      </c>
      <c r="BI325" s="144">
        <f t="shared" si="70"/>
        <v>0</v>
      </c>
      <c r="BJ325" s="13" t="s">
        <v>111</v>
      </c>
      <c r="BK325" s="144">
        <f t="shared" si="71"/>
        <v>0</v>
      </c>
      <c r="BL325" s="13" t="s">
        <v>119</v>
      </c>
      <c r="BM325" s="143" t="s">
        <v>812</v>
      </c>
    </row>
    <row r="326" spans="2:65" s="1" customFormat="1" ht="24.15" customHeight="1" x14ac:dyDescent="0.2">
      <c r="B326" s="131"/>
      <c r="C326" s="145" t="s">
        <v>813</v>
      </c>
      <c r="D326" s="145" t="s">
        <v>121</v>
      </c>
      <c r="E326" s="146" t="s">
        <v>814</v>
      </c>
      <c r="F326" s="147" t="s">
        <v>815</v>
      </c>
      <c r="G326" s="148" t="s">
        <v>231</v>
      </c>
      <c r="H326" s="149">
        <v>3</v>
      </c>
      <c r="I326" s="150"/>
      <c r="J326" s="150"/>
      <c r="K326" s="151"/>
      <c r="L326" s="152"/>
      <c r="M326" s="153" t="s">
        <v>1</v>
      </c>
      <c r="N326" s="154" t="s">
        <v>32</v>
      </c>
      <c r="O326" s="141">
        <v>0</v>
      </c>
      <c r="P326" s="141">
        <f t="shared" si="63"/>
        <v>0</v>
      </c>
      <c r="Q326" s="141">
        <v>1.57E-3</v>
      </c>
      <c r="R326" s="141">
        <f t="shared" si="64"/>
        <v>4.7099999999999998E-3</v>
      </c>
      <c r="S326" s="141">
        <v>0</v>
      </c>
      <c r="T326" s="142">
        <f t="shared" si="65"/>
        <v>0</v>
      </c>
      <c r="AR326" s="143" t="s">
        <v>124</v>
      </c>
      <c r="AT326" s="143" t="s">
        <v>121</v>
      </c>
      <c r="AU326" s="143" t="s">
        <v>111</v>
      </c>
      <c r="AY326" s="13" t="s">
        <v>112</v>
      </c>
      <c r="BE326" s="144">
        <f t="shared" si="66"/>
        <v>0</v>
      </c>
      <c r="BF326" s="144">
        <f t="shared" si="67"/>
        <v>0</v>
      </c>
      <c r="BG326" s="144">
        <f t="shared" si="68"/>
        <v>0</v>
      </c>
      <c r="BH326" s="144">
        <f t="shared" si="69"/>
        <v>0</v>
      </c>
      <c r="BI326" s="144">
        <f t="shared" si="70"/>
        <v>0</v>
      </c>
      <c r="BJ326" s="13" t="s">
        <v>111</v>
      </c>
      <c r="BK326" s="144">
        <f t="shared" si="71"/>
        <v>0</v>
      </c>
      <c r="BL326" s="13" t="s">
        <v>119</v>
      </c>
      <c r="BM326" s="143" t="s">
        <v>816</v>
      </c>
    </row>
    <row r="327" spans="2:65" s="1" customFormat="1" ht="16.5" customHeight="1" x14ac:dyDescent="0.2">
      <c r="B327" s="131"/>
      <c r="C327" s="132" t="s">
        <v>817</v>
      </c>
      <c r="D327" s="132" t="s">
        <v>115</v>
      </c>
      <c r="E327" s="133" t="s">
        <v>818</v>
      </c>
      <c r="F327" s="134" t="s">
        <v>819</v>
      </c>
      <c r="G327" s="135" t="s">
        <v>231</v>
      </c>
      <c r="H327" s="136">
        <v>1</v>
      </c>
      <c r="I327" s="137"/>
      <c r="J327" s="137"/>
      <c r="K327" s="138"/>
      <c r="L327" s="25"/>
      <c r="M327" s="139" t="s">
        <v>1</v>
      </c>
      <c r="N327" s="140" t="s">
        <v>32</v>
      </c>
      <c r="O327" s="141">
        <v>0.35016000000000003</v>
      </c>
      <c r="P327" s="141">
        <f t="shared" si="63"/>
        <v>0.35016000000000003</v>
      </c>
      <c r="Q327" s="141">
        <v>6.3670000000000005E-5</v>
      </c>
      <c r="R327" s="141">
        <f t="shared" si="64"/>
        <v>6.3670000000000005E-5</v>
      </c>
      <c r="S327" s="141">
        <v>0</v>
      </c>
      <c r="T327" s="142">
        <f t="shared" si="65"/>
        <v>0</v>
      </c>
      <c r="AR327" s="143" t="s">
        <v>119</v>
      </c>
      <c r="AT327" s="143" t="s">
        <v>115</v>
      </c>
      <c r="AU327" s="143" t="s">
        <v>111</v>
      </c>
      <c r="AY327" s="13" t="s">
        <v>112</v>
      </c>
      <c r="BE327" s="144">
        <f t="shared" si="66"/>
        <v>0</v>
      </c>
      <c r="BF327" s="144">
        <f t="shared" si="67"/>
        <v>0</v>
      </c>
      <c r="BG327" s="144">
        <f t="shared" si="68"/>
        <v>0</v>
      </c>
      <c r="BH327" s="144">
        <f t="shared" si="69"/>
        <v>0</v>
      </c>
      <c r="BI327" s="144">
        <f t="shared" si="70"/>
        <v>0</v>
      </c>
      <c r="BJ327" s="13" t="s">
        <v>111</v>
      </c>
      <c r="BK327" s="144">
        <f t="shared" si="71"/>
        <v>0</v>
      </c>
      <c r="BL327" s="13" t="s">
        <v>119</v>
      </c>
      <c r="BM327" s="143" t="s">
        <v>820</v>
      </c>
    </row>
    <row r="328" spans="2:65" s="1" customFormat="1" ht="24.15" customHeight="1" x14ac:dyDescent="0.2">
      <c r="B328" s="131"/>
      <c r="C328" s="145" t="s">
        <v>821</v>
      </c>
      <c r="D328" s="145" t="s">
        <v>121</v>
      </c>
      <c r="E328" s="146" t="s">
        <v>822</v>
      </c>
      <c r="F328" s="147" t="s">
        <v>823</v>
      </c>
      <c r="G328" s="148" t="s">
        <v>231</v>
      </c>
      <c r="H328" s="149">
        <v>1</v>
      </c>
      <c r="I328" s="150"/>
      <c r="J328" s="150"/>
      <c r="K328" s="151"/>
      <c r="L328" s="152"/>
      <c r="M328" s="153" t="s">
        <v>1</v>
      </c>
      <c r="N328" s="154" t="s">
        <v>32</v>
      </c>
      <c r="O328" s="141">
        <v>0</v>
      </c>
      <c r="P328" s="141">
        <f t="shared" si="63"/>
        <v>0</v>
      </c>
      <c r="Q328" s="141">
        <v>2.0400000000000001E-3</v>
      </c>
      <c r="R328" s="141">
        <f t="shared" si="64"/>
        <v>2.0400000000000001E-3</v>
      </c>
      <c r="S328" s="141">
        <v>0</v>
      </c>
      <c r="T328" s="142">
        <f t="shared" si="65"/>
        <v>0</v>
      </c>
      <c r="AR328" s="143" t="s">
        <v>124</v>
      </c>
      <c r="AT328" s="143" t="s">
        <v>121</v>
      </c>
      <c r="AU328" s="143" t="s">
        <v>111</v>
      </c>
      <c r="AY328" s="13" t="s">
        <v>112</v>
      </c>
      <c r="BE328" s="144">
        <f t="shared" si="66"/>
        <v>0</v>
      </c>
      <c r="BF328" s="144">
        <f t="shared" si="67"/>
        <v>0</v>
      </c>
      <c r="BG328" s="144">
        <f t="shared" si="68"/>
        <v>0</v>
      </c>
      <c r="BH328" s="144">
        <f t="shared" si="69"/>
        <v>0</v>
      </c>
      <c r="BI328" s="144">
        <f t="shared" si="70"/>
        <v>0</v>
      </c>
      <c r="BJ328" s="13" t="s">
        <v>111</v>
      </c>
      <c r="BK328" s="144">
        <f t="shared" si="71"/>
        <v>0</v>
      </c>
      <c r="BL328" s="13" t="s">
        <v>119</v>
      </c>
      <c r="BM328" s="143" t="s">
        <v>824</v>
      </c>
    </row>
    <row r="329" spans="2:65" s="1" customFormat="1" ht="16.5" customHeight="1" x14ac:dyDescent="0.2">
      <c r="B329" s="131"/>
      <c r="C329" s="132" t="s">
        <v>825</v>
      </c>
      <c r="D329" s="132" t="s">
        <v>115</v>
      </c>
      <c r="E329" s="133" t="s">
        <v>826</v>
      </c>
      <c r="F329" s="134" t="s">
        <v>827</v>
      </c>
      <c r="G329" s="135" t="s">
        <v>231</v>
      </c>
      <c r="H329" s="136">
        <v>2</v>
      </c>
      <c r="I329" s="137"/>
      <c r="J329" s="137"/>
      <c r="K329" s="138"/>
      <c r="L329" s="25"/>
      <c r="M329" s="139" t="s">
        <v>1</v>
      </c>
      <c r="N329" s="140" t="s">
        <v>32</v>
      </c>
      <c r="O329" s="141">
        <v>0.17504</v>
      </c>
      <c r="P329" s="141">
        <f t="shared" si="63"/>
        <v>0.35008</v>
      </c>
      <c r="Q329" s="141">
        <v>2.2739999999999999E-5</v>
      </c>
      <c r="R329" s="141">
        <f t="shared" si="64"/>
        <v>4.5479999999999998E-5</v>
      </c>
      <c r="S329" s="141">
        <v>0</v>
      </c>
      <c r="T329" s="142">
        <f t="shared" si="65"/>
        <v>0</v>
      </c>
      <c r="AR329" s="143" t="s">
        <v>119</v>
      </c>
      <c r="AT329" s="143" t="s">
        <v>115</v>
      </c>
      <c r="AU329" s="143" t="s">
        <v>111</v>
      </c>
      <c r="AY329" s="13" t="s">
        <v>112</v>
      </c>
      <c r="BE329" s="144">
        <f t="shared" si="66"/>
        <v>0</v>
      </c>
      <c r="BF329" s="144">
        <f t="shared" si="67"/>
        <v>0</v>
      </c>
      <c r="BG329" s="144">
        <f t="shared" si="68"/>
        <v>0</v>
      </c>
      <c r="BH329" s="144">
        <f t="shared" si="69"/>
        <v>0</v>
      </c>
      <c r="BI329" s="144">
        <f t="shared" si="70"/>
        <v>0</v>
      </c>
      <c r="BJ329" s="13" t="s">
        <v>111</v>
      </c>
      <c r="BK329" s="144">
        <f t="shared" si="71"/>
        <v>0</v>
      </c>
      <c r="BL329" s="13" t="s">
        <v>119</v>
      </c>
      <c r="BM329" s="143" t="s">
        <v>828</v>
      </c>
    </row>
    <row r="330" spans="2:65" s="1" customFormat="1" ht="24.15" customHeight="1" x14ac:dyDescent="0.2">
      <c r="B330" s="131"/>
      <c r="C330" s="145" t="s">
        <v>829</v>
      </c>
      <c r="D330" s="145" t="s">
        <v>121</v>
      </c>
      <c r="E330" s="146" t="s">
        <v>830</v>
      </c>
      <c r="F330" s="147" t="s">
        <v>831</v>
      </c>
      <c r="G330" s="148" t="s">
        <v>231</v>
      </c>
      <c r="H330" s="149">
        <v>1</v>
      </c>
      <c r="I330" s="150"/>
      <c r="J330" s="150"/>
      <c r="K330" s="151"/>
      <c r="L330" s="152"/>
      <c r="M330" s="153" t="s">
        <v>1</v>
      </c>
      <c r="N330" s="154" t="s">
        <v>32</v>
      </c>
      <c r="O330" s="141">
        <v>0</v>
      </c>
      <c r="P330" s="141">
        <f t="shared" si="63"/>
        <v>0</v>
      </c>
      <c r="Q330" s="141">
        <v>4.8999999999999998E-4</v>
      </c>
      <c r="R330" s="141">
        <f t="shared" si="64"/>
        <v>4.8999999999999998E-4</v>
      </c>
      <c r="S330" s="141">
        <v>0</v>
      </c>
      <c r="T330" s="142">
        <f t="shared" si="65"/>
        <v>0</v>
      </c>
      <c r="AR330" s="143" t="s">
        <v>124</v>
      </c>
      <c r="AT330" s="143" t="s">
        <v>121</v>
      </c>
      <c r="AU330" s="143" t="s">
        <v>111</v>
      </c>
      <c r="AY330" s="13" t="s">
        <v>112</v>
      </c>
      <c r="BE330" s="144">
        <f t="shared" si="66"/>
        <v>0</v>
      </c>
      <c r="BF330" s="144">
        <f t="shared" si="67"/>
        <v>0</v>
      </c>
      <c r="BG330" s="144">
        <f t="shared" si="68"/>
        <v>0</v>
      </c>
      <c r="BH330" s="144">
        <f t="shared" si="69"/>
        <v>0</v>
      </c>
      <c r="BI330" s="144">
        <f t="shared" si="70"/>
        <v>0</v>
      </c>
      <c r="BJ330" s="13" t="s">
        <v>111</v>
      </c>
      <c r="BK330" s="144">
        <f t="shared" si="71"/>
        <v>0</v>
      </c>
      <c r="BL330" s="13" t="s">
        <v>119</v>
      </c>
      <c r="BM330" s="143" t="s">
        <v>832</v>
      </c>
    </row>
    <row r="331" spans="2:65" s="1" customFormat="1" ht="37.75" customHeight="1" x14ac:dyDescent="0.2">
      <c r="B331" s="131"/>
      <c r="C331" s="145" t="s">
        <v>833</v>
      </c>
      <c r="D331" s="145" t="s">
        <v>121</v>
      </c>
      <c r="E331" s="146" t="s">
        <v>834</v>
      </c>
      <c r="F331" s="147" t="s">
        <v>835</v>
      </c>
      <c r="G331" s="148" t="s">
        <v>231</v>
      </c>
      <c r="H331" s="149">
        <v>1</v>
      </c>
      <c r="I331" s="150"/>
      <c r="J331" s="150"/>
      <c r="K331" s="151"/>
      <c r="L331" s="152"/>
      <c r="M331" s="153" t="s">
        <v>1</v>
      </c>
      <c r="N331" s="154" t="s">
        <v>32</v>
      </c>
      <c r="O331" s="141">
        <v>0</v>
      </c>
      <c r="P331" s="141">
        <f t="shared" si="63"/>
        <v>0</v>
      </c>
      <c r="Q331" s="141">
        <v>4.8999999999999998E-4</v>
      </c>
      <c r="R331" s="141">
        <f t="shared" si="64"/>
        <v>4.8999999999999998E-4</v>
      </c>
      <c r="S331" s="141">
        <v>0</v>
      </c>
      <c r="T331" s="142">
        <f t="shared" si="65"/>
        <v>0</v>
      </c>
      <c r="AR331" s="143" t="s">
        <v>124</v>
      </c>
      <c r="AT331" s="143" t="s">
        <v>121</v>
      </c>
      <c r="AU331" s="143" t="s">
        <v>111</v>
      </c>
      <c r="AY331" s="13" t="s">
        <v>112</v>
      </c>
      <c r="BE331" s="144">
        <f t="shared" si="66"/>
        <v>0</v>
      </c>
      <c r="BF331" s="144">
        <f t="shared" si="67"/>
        <v>0</v>
      </c>
      <c r="BG331" s="144">
        <f t="shared" si="68"/>
        <v>0</v>
      </c>
      <c r="BH331" s="144">
        <f t="shared" si="69"/>
        <v>0</v>
      </c>
      <c r="BI331" s="144">
        <f t="shared" si="70"/>
        <v>0</v>
      </c>
      <c r="BJ331" s="13" t="s">
        <v>111</v>
      </c>
      <c r="BK331" s="144">
        <f t="shared" si="71"/>
        <v>0</v>
      </c>
      <c r="BL331" s="13" t="s">
        <v>119</v>
      </c>
      <c r="BM331" s="143" t="s">
        <v>836</v>
      </c>
    </row>
    <row r="332" spans="2:65" s="1" customFormat="1" ht="16.5" customHeight="1" x14ac:dyDescent="0.2">
      <c r="B332" s="131"/>
      <c r="C332" s="132" t="s">
        <v>837</v>
      </c>
      <c r="D332" s="132" t="s">
        <v>115</v>
      </c>
      <c r="E332" s="133" t="s">
        <v>838</v>
      </c>
      <c r="F332" s="134" t="s">
        <v>839</v>
      </c>
      <c r="G332" s="135" t="s">
        <v>231</v>
      </c>
      <c r="H332" s="136">
        <v>1</v>
      </c>
      <c r="I332" s="137"/>
      <c r="J332" s="137"/>
      <c r="K332" s="138"/>
      <c r="L332" s="25"/>
      <c r="M332" s="139" t="s">
        <v>1</v>
      </c>
      <c r="N332" s="140" t="s">
        <v>32</v>
      </c>
      <c r="O332" s="141">
        <v>0.18515999999999999</v>
      </c>
      <c r="P332" s="141">
        <f t="shared" si="63"/>
        <v>0.18515999999999999</v>
      </c>
      <c r="Q332" s="141">
        <v>2.5769999999999999E-5</v>
      </c>
      <c r="R332" s="141">
        <f t="shared" si="64"/>
        <v>2.5769999999999999E-5</v>
      </c>
      <c r="S332" s="141">
        <v>0</v>
      </c>
      <c r="T332" s="142">
        <f t="shared" si="65"/>
        <v>0</v>
      </c>
      <c r="AR332" s="143" t="s">
        <v>119</v>
      </c>
      <c r="AT332" s="143" t="s">
        <v>115</v>
      </c>
      <c r="AU332" s="143" t="s">
        <v>111</v>
      </c>
      <c r="AY332" s="13" t="s">
        <v>112</v>
      </c>
      <c r="BE332" s="144">
        <f t="shared" si="66"/>
        <v>0</v>
      </c>
      <c r="BF332" s="144">
        <f t="shared" si="67"/>
        <v>0</v>
      </c>
      <c r="BG332" s="144">
        <f t="shared" si="68"/>
        <v>0</v>
      </c>
      <c r="BH332" s="144">
        <f t="shared" si="69"/>
        <v>0</v>
      </c>
      <c r="BI332" s="144">
        <f t="shared" si="70"/>
        <v>0</v>
      </c>
      <c r="BJ332" s="13" t="s">
        <v>111</v>
      </c>
      <c r="BK332" s="144">
        <f t="shared" si="71"/>
        <v>0</v>
      </c>
      <c r="BL332" s="13" t="s">
        <v>119</v>
      </c>
      <c r="BM332" s="143" t="s">
        <v>840</v>
      </c>
    </row>
    <row r="333" spans="2:65" s="1" customFormat="1" ht="37.75" customHeight="1" x14ac:dyDescent="0.2">
      <c r="B333" s="131"/>
      <c r="C333" s="145" t="s">
        <v>841</v>
      </c>
      <c r="D333" s="145" t="s">
        <v>121</v>
      </c>
      <c r="E333" s="146" t="s">
        <v>842</v>
      </c>
      <c r="F333" s="147" t="s">
        <v>843</v>
      </c>
      <c r="G333" s="148" t="s">
        <v>231</v>
      </c>
      <c r="H333" s="149">
        <v>1</v>
      </c>
      <c r="I333" s="150"/>
      <c r="J333" s="150"/>
      <c r="K333" s="151"/>
      <c r="L333" s="152"/>
      <c r="M333" s="153" t="s">
        <v>1</v>
      </c>
      <c r="N333" s="154" t="s">
        <v>32</v>
      </c>
      <c r="O333" s="141">
        <v>0</v>
      </c>
      <c r="P333" s="141">
        <f t="shared" si="63"/>
        <v>0</v>
      </c>
      <c r="Q333" s="141">
        <v>2.5000000000000001E-3</v>
      </c>
      <c r="R333" s="141">
        <f t="shared" si="64"/>
        <v>2.5000000000000001E-3</v>
      </c>
      <c r="S333" s="141">
        <v>0</v>
      </c>
      <c r="T333" s="142">
        <f t="shared" si="65"/>
        <v>0</v>
      </c>
      <c r="AR333" s="143" t="s">
        <v>124</v>
      </c>
      <c r="AT333" s="143" t="s">
        <v>121</v>
      </c>
      <c r="AU333" s="143" t="s">
        <v>111</v>
      </c>
      <c r="AY333" s="13" t="s">
        <v>112</v>
      </c>
      <c r="BE333" s="144">
        <f t="shared" si="66"/>
        <v>0</v>
      </c>
      <c r="BF333" s="144">
        <f t="shared" si="67"/>
        <v>0</v>
      </c>
      <c r="BG333" s="144">
        <f t="shared" si="68"/>
        <v>0</v>
      </c>
      <c r="BH333" s="144">
        <f t="shared" si="69"/>
        <v>0</v>
      </c>
      <c r="BI333" s="144">
        <f t="shared" si="70"/>
        <v>0</v>
      </c>
      <c r="BJ333" s="13" t="s">
        <v>111</v>
      </c>
      <c r="BK333" s="144">
        <f t="shared" si="71"/>
        <v>0</v>
      </c>
      <c r="BL333" s="13" t="s">
        <v>119</v>
      </c>
      <c r="BM333" s="143" t="s">
        <v>844</v>
      </c>
    </row>
    <row r="334" spans="2:65" s="1" customFormat="1" ht="16.5" customHeight="1" x14ac:dyDescent="0.2">
      <c r="B334" s="131"/>
      <c r="C334" s="132" t="s">
        <v>845</v>
      </c>
      <c r="D334" s="132" t="s">
        <v>115</v>
      </c>
      <c r="E334" s="133" t="s">
        <v>846</v>
      </c>
      <c r="F334" s="134" t="s">
        <v>847</v>
      </c>
      <c r="G334" s="135" t="s">
        <v>231</v>
      </c>
      <c r="H334" s="136">
        <v>2</v>
      </c>
      <c r="I334" s="137"/>
      <c r="J334" s="137"/>
      <c r="K334" s="138"/>
      <c r="L334" s="25"/>
      <c r="M334" s="139" t="s">
        <v>1</v>
      </c>
      <c r="N334" s="140" t="s">
        <v>32</v>
      </c>
      <c r="O334" s="141">
        <v>0.19555</v>
      </c>
      <c r="P334" s="141">
        <f t="shared" si="63"/>
        <v>0.3911</v>
      </c>
      <c r="Q334" s="141">
        <v>2.8799999999999999E-5</v>
      </c>
      <c r="R334" s="141">
        <f t="shared" si="64"/>
        <v>5.7599999999999997E-5</v>
      </c>
      <c r="S334" s="141">
        <v>0</v>
      </c>
      <c r="T334" s="142">
        <f t="shared" si="65"/>
        <v>0</v>
      </c>
      <c r="AR334" s="143" t="s">
        <v>119</v>
      </c>
      <c r="AT334" s="143" t="s">
        <v>115</v>
      </c>
      <c r="AU334" s="143" t="s">
        <v>111</v>
      </c>
      <c r="AY334" s="13" t="s">
        <v>112</v>
      </c>
      <c r="BE334" s="144">
        <f t="shared" si="66"/>
        <v>0</v>
      </c>
      <c r="BF334" s="144">
        <f t="shared" si="67"/>
        <v>0</v>
      </c>
      <c r="BG334" s="144">
        <f t="shared" si="68"/>
        <v>0</v>
      </c>
      <c r="BH334" s="144">
        <f t="shared" si="69"/>
        <v>0</v>
      </c>
      <c r="BI334" s="144">
        <f t="shared" si="70"/>
        <v>0</v>
      </c>
      <c r="BJ334" s="13" t="s">
        <v>111</v>
      </c>
      <c r="BK334" s="144">
        <f t="shared" si="71"/>
        <v>0</v>
      </c>
      <c r="BL334" s="13" t="s">
        <v>119</v>
      </c>
      <c r="BM334" s="143" t="s">
        <v>848</v>
      </c>
    </row>
    <row r="335" spans="2:65" s="1" customFormat="1" ht="37.75" customHeight="1" x14ac:dyDescent="0.2">
      <c r="B335" s="131"/>
      <c r="C335" s="145" t="s">
        <v>849</v>
      </c>
      <c r="D335" s="145" t="s">
        <v>121</v>
      </c>
      <c r="E335" s="146" t="s">
        <v>850</v>
      </c>
      <c r="F335" s="147" t="s">
        <v>851</v>
      </c>
      <c r="G335" s="148" t="s">
        <v>231</v>
      </c>
      <c r="H335" s="149">
        <v>2</v>
      </c>
      <c r="I335" s="150"/>
      <c r="J335" s="150"/>
      <c r="K335" s="151"/>
      <c r="L335" s="152"/>
      <c r="M335" s="153" t="s">
        <v>1</v>
      </c>
      <c r="N335" s="154" t="s">
        <v>32</v>
      </c>
      <c r="O335" s="141">
        <v>0</v>
      </c>
      <c r="P335" s="141">
        <f t="shared" si="63"/>
        <v>0</v>
      </c>
      <c r="Q335" s="141">
        <v>9.2300000000000004E-3</v>
      </c>
      <c r="R335" s="141">
        <f t="shared" si="64"/>
        <v>1.8460000000000001E-2</v>
      </c>
      <c r="S335" s="141">
        <v>0</v>
      </c>
      <c r="T335" s="142">
        <f t="shared" si="65"/>
        <v>0</v>
      </c>
      <c r="AR335" s="143" t="s">
        <v>124</v>
      </c>
      <c r="AT335" s="143" t="s">
        <v>121</v>
      </c>
      <c r="AU335" s="143" t="s">
        <v>111</v>
      </c>
      <c r="AY335" s="13" t="s">
        <v>112</v>
      </c>
      <c r="BE335" s="144">
        <f t="shared" si="66"/>
        <v>0</v>
      </c>
      <c r="BF335" s="144">
        <f t="shared" si="67"/>
        <v>0</v>
      </c>
      <c r="BG335" s="144">
        <f t="shared" si="68"/>
        <v>0</v>
      </c>
      <c r="BH335" s="144">
        <f t="shared" si="69"/>
        <v>0</v>
      </c>
      <c r="BI335" s="144">
        <f t="shared" si="70"/>
        <v>0</v>
      </c>
      <c r="BJ335" s="13" t="s">
        <v>111</v>
      </c>
      <c r="BK335" s="144">
        <f t="shared" si="71"/>
        <v>0</v>
      </c>
      <c r="BL335" s="13" t="s">
        <v>119</v>
      </c>
      <c r="BM335" s="143" t="s">
        <v>852</v>
      </c>
    </row>
    <row r="336" spans="2:65" s="1" customFormat="1" ht="16.5" customHeight="1" x14ac:dyDescent="0.2">
      <c r="B336" s="131"/>
      <c r="C336" s="132" t="s">
        <v>853</v>
      </c>
      <c r="D336" s="132" t="s">
        <v>115</v>
      </c>
      <c r="E336" s="133" t="s">
        <v>854</v>
      </c>
      <c r="F336" s="134" t="s">
        <v>855</v>
      </c>
      <c r="G336" s="135" t="s">
        <v>231</v>
      </c>
      <c r="H336" s="136">
        <v>1</v>
      </c>
      <c r="I336" s="137"/>
      <c r="J336" s="137"/>
      <c r="K336" s="138"/>
      <c r="L336" s="25"/>
      <c r="M336" s="139" t="s">
        <v>1</v>
      </c>
      <c r="N336" s="140" t="s">
        <v>32</v>
      </c>
      <c r="O336" s="141">
        <v>0.35110000000000002</v>
      </c>
      <c r="P336" s="141">
        <f t="shared" si="63"/>
        <v>0.35110000000000002</v>
      </c>
      <c r="Q336" s="141">
        <v>6.3670000000000005E-5</v>
      </c>
      <c r="R336" s="141">
        <f t="shared" si="64"/>
        <v>6.3670000000000005E-5</v>
      </c>
      <c r="S336" s="141">
        <v>0</v>
      </c>
      <c r="T336" s="142">
        <f t="shared" si="65"/>
        <v>0</v>
      </c>
      <c r="AR336" s="143" t="s">
        <v>119</v>
      </c>
      <c r="AT336" s="143" t="s">
        <v>115</v>
      </c>
      <c r="AU336" s="143" t="s">
        <v>111</v>
      </c>
      <c r="AY336" s="13" t="s">
        <v>112</v>
      </c>
      <c r="BE336" s="144">
        <f t="shared" si="66"/>
        <v>0</v>
      </c>
      <c r="BF336" s="144">
        <f t="shared" si="67"/>
        <v>0</v>
      </c>
      <c r="BG336" s="144">
        <f t="shared" si="68"/>
        <v>0</v>
      </c>
      <c r="BH336" s="144">
        <f t="shared" si="69"/>
        <v>0</v>
      </c>
      <c r="BI336" s="144">
        <f t="shared" si="70"/>
        <v>0</v>
      </c>
      <c r="BJ336" s="13" t="s">
        <v>111</v>
      </c>
      <c r="BK336" s="144">
        <f t="shared" si="71"/>
        <v>0</v>
      </c>
      <c r="BL336" s="13" t="s">
        <v>119</v>
      </c>
      <c r="BM336" s="143" t="s">
        <v>856</v>
      </c>
    </row>
    <row r="337" spans="2:65" s="1" customFormat="1" ht="16.5" customHeight="1" x14ac:dyDescent="0.2">
      <c r="B337" s="131"/>
      <c r="C337" s="145" t="s">
        <v>857</v>
      </c>
      <c r="D337" s="145" t="s">
        <v>121</v>
      </c>
      <c r="E337" s="146" t="s">
        <v>858</v>
      </c>
      <c r="F337" s="147" t="s">
        <v>859</v>
      </c>
      <c r="G337" s="148" t="s">
        <v>231</v>
      </c>
      <c r="H337" s="149">
        <v>1</v>
      </c>
      <c r="I337" s="150"/>
      <c r="J337" s="150"/>
      <c r="K337" s="151"/>
      <c r="L337" s="152"/>
      <c r="M337" s="153" t="s">
        <v>1</v>
      </c>
      <c r="N337" s="154" t="s">
        <v>32</v>
      </c>
      <c r="O337" s="141">
        <v>0</v>
      </c>
      <c r="P337" s="141">
        <f t="shared" si="63"/>
        <v>0</v>
      </c>
      <c r="Q337" s="141">
        <v>1.3500000000000001E-3</v>
      </c>
      <c r="R337" s="141">
        <f t="shared" si="64"/>
        <v>1.3500000000000001E-3</v>
      </c>
      <c r="S337" s="141">
        <v>0</v>
      </c>
      <c r="T337" s="142">
        <f t="shared" si="65"/>
        <v>0</v>
      </c>
      <c r="AR337" s="143" t="s">
        <v>124</v>
      </c>
      <c r="AT337" s="143" t="s">
        <v>121</v>
      </c>
      <c r="AU337" s="143" t="s">
        <v>111</v>
      </c>
      <c r="AY337" s="13" t="s">
        <v>112</v>
      </c>
      <c r="BE337" s="144">
        <f t="shared" si="66"/>
        <v>0</v>
      </c>
      <c r="BF337" s="144">
        <f t="shared" si="67"/>
        <v>0</v>
      </c>
      <c r="BG337" s="144">
        <f t="shared" si="68"/>
        <v>0</v>
      </c>
      <c r="BH337" s="144">
        <f t="shared" si="69"/>
        <v>0</v>
      </c>
      <c r="BI337" s="144">
        <f t="shared" si="70"/>
        <v>0</v>
      </c>
      <c r="BJ337" s="13" t="s">
        <v>111</v>
      </c>
      <c r="BK337" s="144">
        <f t="shared" si="71"/>
        <v>0</v>
      </c>
      <c r="BL337" s="13" t="s">
        <v>119</v>
      </c>
      <c r="BM337" s="143" t="s">
        <v>860</v>
      </c>
    </row>
    <row r="338" spans="2:65" s="1" customFormat="1" ht="24.15" customHeight="1" x14ac:dyDescent="0.2">
      <c r="B338" s="131"/>
      <c r="C338" s="132" t="s">
        <v>861</v>
      </c>
      <c r="D338" s="132" t="s">
        <v>115</v>
      </c>
      <c r="E338" s="133" t="s">
        <v>862</v>
      </c>
      <c r="F338" s="134" t="s">
        <v>863</v>
      </c>
      <c r="G338" s="135" t="s">
        <v>231</v>
      </c>
      <c r="H338" s="136">
        <v>30</v>
      </c>
      <c r="I338" s="137"/>
      <c r="J338" s="137"/>
      <c r="K338" s="138"/>
      <c r="L338" s="25"/>
      <c r="M338" s="139" t="s">
        <v>1</v>
      </c>
      <c r="N338" s="140" t="s">
        <v>32</v>
      </c>
      <c r="O338" s="141">
        <v>0.36035</v>
      </c>
      <c r="P338" s="141">
        <f t="shared" ref="P338:P341" si="72">O338*H338</f>
        <v>10.810499999999999</v>
      </c>
      <c r="Q338" s="141">
        <v>5.9935999999999995E-4</v>
      </c>
      <c r="R338" s="141">
        <f t="shared" ref="R338:R341" si="73">Q338*H338</f>
        <v>1.7980799999999998E-2</v>
      </c>
      <c r="S338" s="141">
        <v>0</v>
      </c>
      <c r="T338" s="142">
        <f t="shared" ref="T338:T341" si="74">S338*H338</f>
        <v>0</v>
      </c>
      <c r="AR338" s="143" t="s">
        <v>119</v>
      </c>
      <c r="AT338" s="143" t="s">
        <v>115</v>
      </c>
      <c r="AU338" s="143" t="s">
        <v>111</v>
      </c>
      <c r="AY338" s="13" t="s">
        <v>112</v>
      </c>
      <c r="BE338" s="144">
        <f t="shared" si="66"/>
        <v>0</v>
      </c>
      <c r="BF338" s="144">
        <f t="shared" si="67"/>
        <v>0</v>
      </c>
      <c r="BG338" s="144">
        <f t="shared" si="68"/>
        <v>0</v>
      </c>
      <c r="BH338" s="144">
        <f t="shared" si="69"/>
        <v>0</v>
      </c>
      <c r="BI338" s="144">
        <f t="shared" si="70"/>
        <v>0</v>
      </c>
      <c r="BJ338" s="13" t="s">
        <v>111</v>
      </c>
      <c r="BK338" s="144">
        <f t="shared" si="71"/>
        <v>0</v>
      </c>
      <c r="BL338" s="13" t="s">
        <v>119</v>
      </c>
      <c r="BM338" s="143" t="s">
        <v>864</v>
      </c>
    </row>
    <row r="339" spans="2:65" s="1" customFormat="1" ht="24.15" customHeight="1" x14ac:dyDescent="0.2">
      <c r="B339" s="131"/>
      <c r="C339" s="132" t="s">
        <v>865</v>
      </c>
      <c r="D339" s="132" t="s">
        <v>115</v>
      </c>
      <c r="E339" s="133" t="s">
        <v>866</v>
      </c>
      <c r="F339" s="134" t="s">
        <v>867</v>
      </c>
      <c r="G339" s="135" t="s">
        <v>231</v>
      </c>
      <c r="H339" s="136">
        <v>9</v>
      </c>
      <c r="I339" s="137"/>
      <c r="J339" s="137"/>
      <c r="K339" s="138"/>
      <c r="L339" s="25"/>
      <c r="M339" s="139" t="s">
        <v>1</v>
      </c>
      <c r="N339" s="140" t="s">
        <v>32</v>
      </c>
      <c r="O339" s="141">
        <v>0.41676999999999997</v>
      </c>
      <c r="P339" s="141">
        <f t="shared" si="72"/>
        <v>3.7509299999999999</v>
      </c>
      <c r="Q339" s="141">
        <v>1.29934E-3</v>
      </c>
      <c r="R339" s="141">
        <f t="shared" si="73"/>
        <v>1.1694059999999999E-2</v>
      </c>
      <c r="S339" s="141">
        <v>0</v>
      </c>
      <c r="T339" s="142">
        <f t="shared" si="74"/>
        <v>0</v>
      </c>
      <c r="AR339" s="143" t="s">
        <v>119</v>
      </c>
      <c r="AT339" s="143" t="s">
        <v>115</v>
      </c>
      <c r="AU339" s="143" t="s">
        <v>111</v>
      </c>
      <c r="AY339" s="13" t="s">
        <v>112</v>
      </c>
      <c r="BE339" s="144">
        <f t="shared" si="66"/>
        <v>0</v>
      </c>
      <c r="BF339" s="144">
        <f t="shared" si="67"/>
        <v>0</v>
      </c>
      <c r="BG339" s="144">
        <f t="shared" si="68"/>
        <v>0</v>
      </c>
      <c r="BH339" s="144">
        <f t="shared" si="69"/>
        <v>0</v>
      </c>
      <c r="BI339" s="144">
        <f t="shared" si="70"/>
        <v>0</v>
      </c>
      <c r="BJ339" s="13" t="s">
        <v>111</v>
      </c>
      <c r="BK339" s="144">
        <f t="shared" si="71"/>
        <v>0</v>
      </c>
      <c r="BL339" s="13" t="s">
        <v>119</v>
      </c>
      <c r="BM339" s="143" t="s">
        <v>868</v>
      </c>
    </row>
    <row r="340" spans="2:65" s="1" customFormat="1" ht="24.15" customHeight="1" x14ac:dyDescent="0.2">
      <c r="B340" s="131"/>
      <c r="C340" s="145" t="s">
        <v>869</v>
      </c>
      <c r="D340" s="145" t="s">
        <v>121</v>
      </c>
      <c r="E340" s="146" t="s">
        <v>870</v>
      </c>
      <c r="F340" s="147" t="s">
        <v>871</v>
      </c>
      <c r="G340" s="148" t="s">
        <v>231</v>
      </c>
      <c r="H340" s="149">
        <v>1</v>
      </c>
      <c r="I340" s="150"/>
      <c r="J340" s="150"/>
      <c r="K340" s="151"/>
      <c r="L340" s="152"/>
      <c r="M340" s="153" t="s">
        <v>1</v>
      </c>
      <c r="N340" s="154" t="s">
        <v>32</v>
      </c>
      <c r="O340" s="141">
        <v>0</v>
      </c>
      <c r="P340" s="141">
        <f t="shared" si="72"/>
        <v>0</v>
      </c>
      <c r="Q340" s="141">
        <v>2.2000000000000001E-4</v>
      </c>
      <c r="R340" s="141">
        <f t="shared" si="73"/>
        <v>2.2000000000000001E-4</v>
      </c>
      <c r="S340" s="141">
        <v>0</v>
      </c>
      <c r="T340" s="142">
        <f t="shared" si="74"/>
        <v>0</v>
      </c>
      <c r="AR340" s="143" t="s">
        <v>124</v>
      </c>
      <c r="AT340" s="143" t="s">
        <v>121</v>
      </c>
      <c r="AU340" s="143" t="s">
        <v>111</v>
      </c>
      <c r="AY340" s="13" t="s">
        <v>112</v>
      </c>
      <c r="BE340" s="144">
        <f t="shared" si="66"/>
        <v>0</v>
      </c>
      <c r="BF340" s="144">
        <f t="shared" si="67"/>
        <v>0</v>
      </c>
      <c r="BG340" s="144">
        <f t="shared" si="68"/>
        <v>0</v>
      </c>
      <c r="BH340" s="144">
        <f t="shared" si="69"/>
        <v>0</v>
      </c>
      <c r="BI340" s="144">
        <f t="shared" si="70"/>
        <v>0</v>
      </c>
      <c r="BJ340" s="13" t="s">
        <v>111</v>
      </c>
      <c r="BK340" s="144">
        <f t="shared" si="71"/>
        <v>0</v>
      </c>
      <c r="BL340" s="13" t="s">
        <v>119</v>
      </c>
      <c r="BM340" s="143" t="s">
        <v>872</v>
      </c>
    </row>
    <row r="341" spans="2:65" s="1" customFormat="1" ht="24.15" customHeight="1" x14ac:dyDescent="0.2">
      <c r="B341" s="131"/>
      <c r="C341" s="145" t="s">
        <v>873</v>
      </c>
      <c r="D341" s="145" t="s">
        <v>121</v>
      </c>
      <c r="E341" s="146" t="s">
        <v>874</v>
      </c>
      <c r="F341" s="147" t="s">
        <v>875</v>
      </c>
      <c r="G341" s="148" t="s">
        <v>231</v>
      </c>
      <c r="H341" s="149">
        <v>8</v>
      </c>
      <c r="I341" s="150"/>
      <c r="J341" s="150"/>
      <c r="K341" s="151"/>
      <c r="L341" s="152"/>
      <c r="M341" s="153" t="s">
        <v>1</v>
      </c>
      <c r="N341" s="154" t="s">
        <v>32</v>
      </c>
      <c r="O341" s="141">
        <v>0</v>
      </c>
      <c r="P341" s="141">
        <f t="shared" si="72"/>
        <v>0</v>
      </c>
      <c r="Q341" s="141">
        <v>2.2000000000000001E-4</v>
      </c>
      <c r="R341" s="141">
        <f t="shared" si="73"/>
        <v>1.7600000000000001E-3</v>
      </c>
      <c r="S341" s="141">
        <v>0</v>
      </c>
      <c r="T341" s="142">
        <f t="shared" si="74"/>
        <v>0</v>
      </c>
      <c r="AR341" s="143" t="s">
        <v>124</v>
      </c>
      <c r="AT341" s="143" t="s">
        <v>121</v>
      </c>
      <c r="AU341" s="143" t="s">
        <v>111</v>
      </c>
      <c r="AY341" s="13" t="s">
        <v>112</v>
      </c>
      <c r="BE341" s="144">
        <f t="shared" si="66"/>
        <v>0</v>
      </c>
      <c r="BF341" s="144">
        <f t="shared" si="67"/>
        <v>0</v>
      </c>
      <c r="BG341" s="144">
        <f t="shared" si="68"/>
        <v>0</v>
      </c>
      <c r="BH341" s="144">
        <f t="shared" si="69"/>
        <v>0</v>
      </c>
      <c r="BI341" s="144">
        <f t="shared" si="70"/>
        <v>0</v>
      </c>
      <c r="BJ341" s="13" t="s">
        <v>111</v>
      </c>
      <c r="BK341" s="144">
        <f t="shared" si="71"/>
        <v>0</v>
      </c>
      <c r="BL341" s="13" t="s">
        <v>119</v>
      </c>
      <c r="BM341" s="143" t="s">
        <v>876</v>
      </c>
    </row>
    <row r="342" spans="2:65" s="11" customFormat="1" ht="22.75" customHeight="1" x14ac:dyDescent="0.25">
      <c r="B342" s="120"/>
      <c r="D342" s="121" t="s">
        <v>65</v>
      </c>
      <c r="E342" s="129" t="s">
        <v>877</v>
      </c>
      <c r="F342" s="129" t="s">
        <v>878</v>
      </c>
      <c r="J342" s="130"/>
      <c r="L342" s="120"/>
      <c r="M342" s="124"/>
      <c r="P342" s="125">
        <f>P343</f>
        <v>0.34116000000000002</v>
      </c>
      <c r="R342" s="125">
        <f>R343</f>
        <v>7.6799999999999997E-5</v>
      </c>
      <c r="T342" s="126">
        <f>T343</f>
        <v>4.675E-2</v>
      </c>
      <c r="AR342" s="121" t="s">
        <v>111</v>
      </c>
      <c r="AT342" s="127" t="s">
        <v>65</v>
      </c>
      <c r="AU342" s="127" t="s">
        <v>73</v>
      </c>
      <c r="AY342" s="121" t="s">
        <v>112</v>
      </c>
      <c r="BK342" s="128">
        <f>BK343</f>
        <v>0</v>
      </c>
    </row>
    <row r="343" spans="2:65" s="1" customFormat="1" ht="24.15" customHeight="1" x14ac:dyDescent="0.2">
      <c r="B343" s="131"/>
      <c r="C343" s="132" t="s">
        <v>879</v>
      </c>
      <c r="D343" s="132" t="s">
        <v>115</v>
      </c>
      <c r="E343" s="133" t="s">
        <v>880</v>
      </c>
      <c r="F343" s="134" t="s">
        <v>881</v>
      </c>
      <c r="G343" s="135" t="s">
        <v>231</v>
      </c>
      <c r="H343" s="136">
        <v>1</v>
      </c>
      <c r="I343" s="137"/>
      <c r="J343" s="137"/>
      <c r="K343" s="138"/>
      <c r="L343" s="25"/>
      <c r="M343" s="139" t="s">
        <v>1</v>
      </c>
      <c r="N343" s="140" t="s">
        <v>32</v>
      </c>
      <c r="O343" s="141">
        <v>0.34116000000000002</v>
      </c>
      <c r="P343" s="141">
        <f>O343*H343</f>
        <v>0.34116000000000002</v>
      </c>
      <c r="Q343" s="141">
        <v>7.6799999999999997E-5</v>
      </c>
      <c r="R343" s="141">
        <f>Q343*H343</f>
        <v>7.6799999999999997E-5</v>
      </c>
      <c r="S343" s="141">
        <v>4.675E-2</v>
      </c>
      <c r="T343" s="142">
        <f>S343*H343</f>
        <v>4.675E-2</v>
      </c>
      <c r="AR343" s="143" t="s">
        <v>119</v>
      </c>
      <c r="AT343" s="143" t="s">
        <v>115</v>
      </c>
      <c r="AU343" s="143" t="s">
        <v>111</v>
      </c>
      <c r="AY343" s="13" t="s">
        <v>112</v>
      </c>
      <c r="BE343" s="144">
        <f>IF(N343="základná",J343,0)</f>
        <v>0</v>
      </c>
      <c r="BF343" s="144">
        <f>IF(N343="znížená",J343,0)</f>
        <v>0</v>
      </c>
      <c r="BG343" s="144">
        <f>IF(N343="zákl. prenesená",J343,0)</f>
        <v>0</v>
      </c>
      <c r="BH343" s="144">
        <f>IF(N343="zníž. prenesená",J343,0)</f>
        <v>0</v>
      </c>
      <c r="BI343" s="144">
        <f>IF(N343="nulová",J343,0)</f>
        <v>0</v>
      </c>
      <c r="BJ343" s="13" t="s">
        <v>111</v>
      </c>
      <c r="BK343" s="144">
        <f>ROUND(I343*H343,2)</f>
        <v>0</v>
      </c>
      <c r="BL343" s="13" t="s">
        <v>119</v>
      </c>
      <c r="BM343" s="143" t="s">
        <v>882</v>
      </c>
    </row>
    <row r="344" spans="2:65" s="11" customFormat="1" ht="22.75" customHeight="1" x14ac:dyDescent="0.25">
      <c r="B344" s="120"/>
      <c r="D344" s="121" t="s">
        <v>65</v>
      </c>
      <c r="E344" s="129" t="s">
        <v>883</v>
      </c>
      <c r="F344" s="129" t="s">
        <v>884</v>
      </c>
      <c r="J344" s="130"/>
      <c r="L344" s="120"/>
      <c r="M344" s="124"/>
      <c r="P344" s="125">
        <f>SUM(P345:P347)</f>
        <v>1.2663899999999999</v>
      </c>
      <c r="R344" s="125">
        <f>SUM(R345:R347)</f>
        <v>2.1854999999999997E-4</v>
      </c>
      <c r="T344" s="126">
        <f>SUM(T345:T347)</f>
        <v>0</v>
      </c>
      <c r="AR344" s="121" t="s">
        <v>111</v>
      </c>
      <c r="AT344" s="127" t="s">
        <v>65</v>
      </c>
      <c r="AU344" s="127" t="s">
        <v>73</v>
      </c>
      <c r="AY344" s="121" t="s">
        <v>112</v>
      </c>
      <c r="BK344" s="128">
        <f>SUM(BK345:BK347)</f>
        <v>0</v>
      </c>
    </row>
    <row r="345" spans="2:65" s="1" customFormat="1" ht="37.75" customHeight="1" x14ac:dyDescent="0.2">
      <c r="B345" s="131"/>
      <c r="C345" s="132" t="s">
        <v>885</v>
      </c>
      <c r="D345" s="132" t="s">
        <v>115</v>
      </c>
      <c r="E345" s="133" t="s">
        <v>886</v>
      </c>
      <c r="F345" s="134" t="s">
        <v>887</v>
      </c>
      <c r="G345" s="135" t="s">
        <v>244</v>
      </c>
      <c r="H345" s="136">
        <v>1</v>
      </c>
      <c r="I345" s="137"/>
      <c r="J345" s="137"/>
      <c r="K345" s="138"/>
      <c r="L345" s="25"/>
      <c r="M345" s="139" t="s">
        <v>1</v>
      </c>
      <c r="N345" s="140" t="s">
        <v>32</v>
      </c>
      <c r="O345" s="141">
        <v>0.42213000000000001</v>
      </c>
      <c r="P345" s="141">
        <f>O345*H345</f>
        <v>0.42213000000000001</v>
      </c>
      <c r="Q345" s="141">
        <v>7.2849999999999995E-5</v>
      </c>
      <c r="R345" s="141">
        <f>Q345*H345</f>
        <v>7.2849999999999995E-5</v>
      </c>
      <c r="S345" s="141">
        <v>0</v>
      </c>
      <c r="T345" s="142">
        <f>S345*H345</f>
        <v>0</v>
      </c>
      <c r="AR345" s="143" t="s">
        <v>119</v>
      </c>
      <c r="AT345" s="143" t="s">
        <v>115</v>
      </c>
      <c r="AU345" s="143" t="s">
        <v>111</v>
      </c>
      <c r="AY345" s="13" t="s">
        <v>112</v>
      </c>
      <c r="BE345" s="144">
        <f>IF(N345="základná",J345,0)</f>
        <v>0</v>
      </c>
      <c r="BF345" s="144">
        <f>IF(N345="znížená",J345,0)</f>
        <v>0</v>
      </c>
      <c r="BG345" s="144">
        <f>IF(N345="zákl. prenesená",J345,0)</f>
        <v>0</v>
      </c>
      <c r="BH345" s="144">
        <f>IF(N345="zníž. prenesená",J345,0)</f>
        <v>0</v>
      </c>
      <c r="BI345" s="144">
        <f>IF(N345="nulová",J345,0)</f>
        <v>0</v>
      </c>
      <c r="BJ345" s="13" t="s">
        <v>111</v>
      </c>
      <c r="BK345" s="144">
        <f>ROUND(I345*H345,2)</f>
        <v>0</v>
      </c>
      <c r="BL345" s="13" t="s">
        <v>119</v>
      </c>
      <c r="BM345" s="143" t="s">
        <v>888</v>
      </c>
    </row>
    <row r="346" spans="2:65" s="1" customFormat="1" ht="37.75" customHeight="1" x14ac:dyDescent="0.2">
      <c r="B346" s="131"/>
      <c r="C346" s="132" t="s">
        <v>889</v>
      </c>
      <c r="D346" s="132" t="s">
        <v>115</v>
      </c>
      <c r="E346" s="133" t="s">
        <v>890</v>
      </c>
      <c r="F346" s="134" t="s">
        <v>891</v>
      </c>
      <c r="G346" s="135" t="s">
        <v>244</v>
      </c>
      <c r="H346" s="136">
        <v>1</v>
      </c>
      <c r="I346" s="137"/>
      <c r="J346" s="137"/>
      <c r="K346" s="138"/>
      <c r="L346" s="25"/>
      <c r="M346" s="139" t="s">
        <v>1</v>
      </c>
      <c r="N346" s="140" t="s">
        <v>32</v>
      </c>
      <c r="O346" s="141">
        <v>0.42213000000000001</v>
      </c>
      <c r="P346" s="141">
        <f>O346*H346</f>
        <v>0.42213000000000001</v>
      </c>
      <c r="Q346" s="141">
        <v>7.2849999999999995E-5</v>
      </c>
      <c r="R346" s="141">
        <f>Q346*H346</f>
        <v>7.2849999999999995E-5</v>
      </c>
      <c r="S346" s="141">
        <v>0</v>
      </c>
      <c r="T346" s="142">
        <f>S346*H346</f>
        <v>0</v>
      </c>
      <c r="AR346" s="143" t="s">
        <v>119</v>
      </c>
      <c r="AT346" s="143" t="s">
        <v>115</v>
      </c>
      <c r="AU346" s="143" t="s">
        <v>111</v>
      </c>
      <c r="AY346" s="13" t="s">
        <v>112</v>
      </c>
      <c r="BE346" s="144">
        <f>IF(N346="základná",J346,0)</f>
        <v>0</v>
      </c>
      <c r="BF346" s="144">
        <f>IF(N346="znížená",J346,0)</f>
        <v>0</v>
      </c>
      <c r="BG346" s="144">
        <f>IF(N346="zákl. prenesená",J346,0)</f>
        <v>0</v>
      </c>
      <c r="BH346" s="144">
        <f>IF(N346="zníž. prenesená",J346,0)</f>
        <v>0</v>
      </c>
      <c r="BI346" s="144">
        <f>IF(N346="nulová",J346,0)</f>
        <v>0</v>
      </c>
      <c r="BJ346" s="13" t="s">
        <v>111</v>
      </c>
      <c r="BK346" s="144">
        <f>ROUND(I346*H346,2)</f>
        <v>0</v>
      </c>
      <c r="BL346" s="13" t="s">
        <v>119</v>
      </c>
      <c r="BM346" s="143" t="s">
        <v>892</v>
      </c>
    </row>
    <row r="347" spans="2:65" s="1" customFormat="1" ht="24.15" customHeight="1" x14ac:dyDescent="0.2">
      <c r="B347" s="131"/>
      <c r="C347" s="132" t="s">
        <v>893</v>
      </c>
      <c r="D347" s="132" t="s">
        <v>115</v>
      </c>
      <c r="E347" s="133" t="s">
        <v>894</v>
      </c>
      <c r="F347" s="134" t="s">
        <v>895</v>
      </c>
      <c r="G347" s="135" t="s">
        <v>244</v>
      </c>
      <c r="H347" s="136">
        <v>1</v>
      </c>
      <c r="I347" s="137"/>
      <c r="J347" s="137"/>
      <c r="K347" s="138"/>
      <c r="L347" s="25"/>
      <c r="M347" s="139" t="s">
        <v>1</v>
      </c>
      <c r="N347" s="140" t="s">
        <v>32</v>
      </c>
      <c r="O347" s="141">
        <v>0.42213000000000001</v>
      </c>
      <c r="P347" s="141">
        <f>O347*H347</f>
        <v>0.42213000000000001</v>
      </c>
      <c r="Q347" s="141">
        <v>7.2849999999999995E-5</v>
      </c>
      <c r="R347" s="141">
        <f>Q347*H347</f>
        <v>7.2849999999999995E-5</v>
      </c>
      <c r="S347" s="141">
        <v>0</v>
      </c>
      <c r="T347" s="142">
        <f>S347*H347</f>
        <v>0</v>
      </c>
      <c r="AR347" s="143" t="s">
        <v>119</v>
      </c>
      <c r="AT347" s="143" t="s">
        <v>115</v>
      </c>
      <c r="AU347" s="143" t="s">
        <v>111</v>
      </c>
      <c r="AY347" s="13" t="s">
        <v>112</v>
      </c>
      <c r="BE347" s="144">
        <f>IF(N347="základná",J347,0)</f>
        <v>0</v>
      </c>
      <c r="BF347" s="144">
        <f>IF(N347="znížená",J347,0)</f>
        <v>0</v>
      </c>
      <c r="BG347" s="144">
        <f>IF(N347="zákl. prenesená",J347,0)</f>
        <v>0</v>
      </c>
      <c r="BH347" s="144">
        <f>IF(N347="zníž. prenesená",J347,0)</f>
        <v>0</v>
      </c>
      <c r="BI347" s="144">
        <f>IF(N347="nulová",J347,0)</f>
        <v>0</v>
      </c>
      <c r="BJ347" s="13" t="s">
        <v>111</v>
      </c>
      <c r="BK347" s="144">
        <f>ROUND(I347*H347,2)</f>
        <v>0</v>
      </c>
      <c r="BL347" s="13" t="s">
        <v>119</v>
      </c>
      <c r="BM347" s="143" t="s">
        <v>896</v>
      </c>
    </row>
    <row r="348" spans="2:65" s="11" customFormat="1" ht="22.75" customHeight="1" x14ac:dyDescent="0.25">
      <c r="B348" s="120"/>
      <c r="D348" s="121" t="s">
        <v>65</v>
      </c>
      <c r="E348" s="129" t="s">
        <v>897</v>
      </c>
      <c r="F348" s="129" t="s">
        <v>898</v>
      </c>
      <c r="J348" s="130"/>
      <c r="L348" s="120"/>
      <c r="M348" s="124"/>
      <c r="P348" s="125">
        <f>SUM(P349:P350)</f>
        <v>15.458279999999998</v>
      </c>
      <c r="R348" s="125">
        <f>SUM(R349:R350)</f>
        <v>1.4609759999999999E-2</v>
      </c>
      <c r="T348" s="126">
        <f>SUM(T349:T350)</f>
        <v>0</v>
      </c>
      <c r="AR348" s="121" t="s">
        <v>111</v>
      </c>
      <c r="AT348" s="127" t="s">
        <v>65</v>
      </c>
      <c r="AU348" s="127" t="s">
        <v>73</v>
      </c>
      <c r="AY348" s="121" t="s">
        <v>112</v>
      </c>
      <c r="BK348" s="128">
        <f>SUM(BK349:BK350)</f>
        <v>0</v>
      </c>
    </row>
    <row r="349" spans="2:65" s="1" customFormat="1" ht="33" customHeight="1" x14ac:dyDescent="0.2">
      <c r="B349" s="131"/>
      <c r="C349" s="132" t="s">
        <v>899</v>
      </c>
      <c r="D349" s="132" t="s">
        <v>115</v>
      </c>
      <c r="E349" s="133" t="s">
        <v>900</v>
      </c>
      <c r="F349" s="134" t="s">
        <v>901</v>
      </c>
      <c r="G349" s="135" t="s">
        <v>118</v>
      </c>
      <c r="H349" s="136">
        <v>40</v>
      </c>
      <c r="I349" s="137"/>
      <c r="J349" s="137"/>
      <c r="K349" s="138"/>
      <c r="L349" s="25"/>
      <c r="M349" s="139" t="s">
        <v>1</v>
      </c>
      <c r="N349" s="140" t="s">
        <v>32</v>
      </c>
      <c r="O349" s="141">
        <v>8.2129999999999995E-2</v>
      </c>
      <c r="P349" s="141">
        <f>O349*H349</f>
        <v>3.2851999999999997</v>
      </c>
      <c r="Q349" s="141">
        <v>6.9380000000000003E-5</v>
      </c>
      <c r="R349" s="141">
        <f>Q349*H349</f>
        <v>2.7752000000000002E-3</v>
      </c>
      <c r="S349" s="141">
        <v>0</v>
      </c>
      <c r="T349" s="142">
        <f>S349*H349</f>
        <v>0</v>
      </c>
      <c r="AR349" s="143" t="s">
        <v>119</v>
      </c>
      <c r="AT349" s="143" t="s">
        <v>115</v>
      </c>
      <c r="AU349" s="143" t="s">
        <v>111</v>
      </c>
      <c r="AY349" s="13" t="s">
        <v>112</v>
      </c>
      <c r="BE349" s="144">
        <f>IF(N349="základná",J349,0)</f>
        <v>0</v>
      </c>
      <c r="BF349" s="144">
        <f>IF(N349="znížená",J349,0)</f>
        <v>0</v>
      </c>
      <c r="BG349" s="144">
        <f>IF(N349="zákl. prenesená",J349,0)</f>
        <v>0</v>
      </c>
      <c r="BH349" s="144">
        <f>IF(N349="zníž. prenesená",J349,0)</f>
        <v>0</v>
      </c>
      <c r="BI349" s="144">
        <f>IF(N349="nulová",J349,0)</f>
        <v>0</v>
      </c>
      <c r="BJ349" s="13" t="s">
        <v>111</v>
      </c>
      <c r="BK349" s="144">
        <f>ROUND(I349*H349,2)</f>
        <v>0</v>
      </c>
      <c r="BL349" s="13" t="s">
        <v>119</v>
      </c>
      <c r="BM349" s="143" t="s">
        <v>902</v>
      </c>
    </row>
    <row r="350" spans="2:65" s="1" customFormat="1" ht="33" customHeight="1" x14ac:dyDescent="0.2">
      <c r="B350" s="131"/>
      <c r="C350" s="132" t="s">
        <v>903</v>
      </c>
      <c r="D350" s="132" t="s">
        <v>115</v>
      </c>
      <c r="E350" s="133" t="s">
        <v>1004</v>
      </c>
      <c r="F350" s="134" t="s">
        <v>1005</v>
      </c>
      <c r="G350" s="135" t="s">
        <v>118</v>
      </c>
      <c r="H350" s="136">
        <v>124</v>
      </c>
      <c r="I350" s="137"/>
      <c r="J350" s="137"/>
      <c r="K350" s="138"/>
      <c r="L350" s="25"/>
      <c r="M350" s="139" t="s">
        <v>1</v>
      </c>
      <c r="N350" s="140" t="s">
        <v>32</v>
      </c>
      <c r="O350" s="141">
        <v>9.8169999999999993E-2</v>
      </c>
      <c r="P350" s="141">
        <f>O350*H350</f>
        <v>12.173079999999999</v>
      </c>
      <c r="Q350" s="141">
        <v>9.5439999999999994E-5</v>
      </c>
      <c r="R350" s="141">
        <f>Q350*H350</f>
        <v>1.1834559999999999E-2</v>
      </c>
      <c r="S350" s="141">
        <v>0</v>
      </c>
      <c r="T350" s="142">
        <f>S350*H350</f>
        <v>0</v>
      </c>
      <c r="AR350" s="143" t="s">
        <v>119</v>
      </c>
      <c r="AT350" s="143" t="s">
        <v>115</v>
      </c>
      <c r="AU350" s="143" t="s">
        <v>111</v>
      </c>
      <c r="AY350" s="13" t="s">
        <v>112</v>
      </c>
      <c r="BE350" s="144">
        <f>IF(N350="základná",J350,0)</f>
        <v>0</v>
      </c>
      <c r="BF350" s="144">
        <f>IF(N350="znížená",J350,0)</f>
        <v>0</v>
      </c>
      <c r="BG350" s="144">
        <f>IF(N350="zákl. prenesená",J350,0)</f>
        <v>0</v>
      </c>
      <c r="BH350" s="144">
        <f>IF(N350="zníž. prenesená",J350,0)</f>
        <v>0</v>
      </c>
      <c r="BI350" s="144">
        <f>IF(N350="nulová",J350,0)</f>
        <v>0</v>
      </c>
      <c r="BJ350" s="13" t="s">
        <v>111</v>
      </c>
      <c r="BK350" s="144">
        <f>ROUND(I350*H350,2)</f>
        <v>0</v>
      </c>
      <c r="BL350" s="13" t="s">
        <v>119</v>
      </c>
      <c r="BM350" s="143" t="s">
        <v>904</v>
      </c>
    </row>
    <row r="351" spans="2:65" s="11" customFormat="1" ht="26" customHeight="1" x14ac:dyDescent="0.35">
      <c r="B351" s="120"/>
      <c r="D351" s="121" t="s">
        <v>65</v>
      </c>
      <c r="E351" s="122" t="s">
        <v>121</v>
      </c>
      <c r="F351" s="122" t="s">
        <v>905</v>
      </c>
      <c r="J351" s="123"/>
      <c r="L351" s="120"/>
      <c r="M351" s="124"/>
      <c r="P351" s="125">
        <f>P352</f>
        <v>37.346000000000004</v>
      </c>
      <c r="R351" s="125">
        <f>R352</f>
        <v>0</v>
      </c>
      <c r="T351" s="126">
        <f>T352</f>
        <v>0</v>
      </c>
      <c r="AR351" s="121" t="s">
        <v>126</v>
      </c>
      <c r="AT351" s="127" t="s">
        <v>65</v>
      </c>
      <c r="AU351" s="127" t="s">
        <v>66</v>
      </c>
      <c r="AY351" s="121" t="s">
        <v>112</v>
      </c>
      <c r="BK351" s="128">
        <f>BK352</f>
        <v>0</v>
      </c>
    </row>
    <row r="352" spans="2:65" s="11" customFormat="1" ht="22.75" customHeight="1" x14ac:dyDescent="0.25">
      <c r="B352" s="120"/>
      <c r="D352" s="121" t="s">
        <v>65</v>
      </c>
      <c r="E352" s="129" t="s">
        <v>906</v>
      </c>
      <c r="F352" s="129" t="s">
        <v>907</v>
      </c>
      <c r="J352" s="130"/>
      <c r="L352" s="120"/>
      <c r="M352" s="124"/>
      <c r="P352" s="125">
        <f>P353</f>
        <v>37.346000000000004</v>
      </c>
      <c r="R352" s="125">
        <f>R353</f>
        <v>0</v>
      </c>
      <c r="T352" s="126">
        <f>T353</f>
        <v>0</v>
      </c>
      <c r="AR352" s="121" t="s">
        <v>126</v>
      </c>
      <c r="AT352" s="127" t="s">
        <v>65</v>
      </c>
      <c r="AU352" s="127" t="s">
        <v>73</v>
      </c>
      <c r="AY352" s="121" t="s">
        <v>112</v>
      </c>
      <c r="BK352" s="128">
        <f>BK353</f>
        <v>0</v>
      </c>
    </row>
    <row r="353" spans="2:65" s="1" customFormat="1" ht="37.75" customHeight="1" x14ac:dyDescent="0.2">
      <c r="B353" s="131"/>
      <c r="C353" s="132" t="s">
        <v>908</v>
      </c>
      <c r="D353" s="132" t="s">
        <v>115</v>
      </c>
      <c r="E353" s="133" t="s">
        <v>909</v>
      </c>
      <c r="F353" s="134" t="s">
        <v>910</v>
      </c>
      <c r="G353" s="135" t="s">
        <v>118</v>
      </c>
      <c r="H353" s="136">
        <v>142</v>
      </c>
      <c r="I353" s="137"/>
      <c r="J353" s="137"/>
      <c r="K353" s="138"/>
      <c r="L353" s="25"/>
      <c r="M353" s="139" t="s">
        <v>1</v>
      </c>
      <c r="N353" s="140" t="s">
        <v>32</v>
      </c>
      <c r="O353" s="141">
        <v>0.26300000000000001</v>
      </c>
      <c r="P353" s="141">
        <f>O353*H353</f>
        <v>37.346000000000004</v>
      </c>
      <c r="Q353" s="141">
        <v>0</v>
      </c>
      <c r="R353" s="141">
        <f>Q353*H353</f>
        <v>0</v>
      </c>
      <c r="S353" s="141">
        <v>0</v>
      </c>
      <c r="T353" s="142">
        <f>S353*H353</f>
        <v>0</v>
      </c>
      <c r="AR353" s="143" t="s">
        <v>367</v>
      </c>
      <c r="AT353" s="143" t="s">
        <v>115</v>
      </c>
      <c r="AU353" s="143" t="s">
        <v>111</v>
      </c>
      <c r="AY353" s="13" t="s">
        <v>112</v>
      </c>
      <c r="BE353" s="144">
        <f>IF(N353="základná",J353,0)</f>
        <v>0</v>
      </c>
      <c r="BF353" s="144">
        <f>IF(N353="znížená",J353,0)</f>
        <v>0</v>
      </c>
      <c r="BG353" s="144">
        <f>IF(N353="zákl. prenesená",J353,0)</f>
        <v>0</v>
      </c>
      <c r="BH353" s="144">
        <f>IF(N353="zníž. prenesená",J353,0)</f>
        <v>0</v>
      </c>
      <c r="BI353" s="144">
        <f>IF(N353="nulová",J353,0)</f>
        <v>0</v>
      </c>
      <c r="BJ353" s="13" t="s">
        <v>111</v>
      </c>
      <c r="BK353" s="144">
        <f>ROUND(I353*H353,2)</f>
        <v>0</v>
      </c>
      <c r="BL353" s="13" t="s">
        <v>367</v>
      </c>
      <c r="BM353" s="143" t="s">
        <v>911</v>
      </c>
    </row>
    <row r="354" spans="2:65" s="11" customFormat="1" ht="26" customHeight="1" x14ac:dyDescent="0.35">
      <c r="B354" s="120"/>
      <c r="D354" s="121" t="s">
        <v>65</v>
      </c>
      <c r="E354" s="122" t="s">
        <v>912</v>
      </c>
      <c r="F354" s="122" t="s">
        <v>913</v>
      </c>
      <c r="J354" s="123"/>
      <c r="L354" s="120"/>
      <c r="M354" s="124"/>
      <c r="P354" s="125">
        <f>SUM(P355:P369)</f>
        <v>15.900000000000006</v>
      </c>
      <c r="R354" s="125">
        <f>SUM(R355:R369)</f>
        <v>0</v>
      </c>
      <c r="T354" s="126">
        <f>SUM(T355:T369)</f>
        <v>0</v>
      </c>
      <c r="AR354" s="121" t="s">
        <v>130</v>
      </c>
      <c r="AT354" s="127" t="s">
        <v>65</v>
      </c>
      <c r="AU354" s="127" t="s">
        <v>66</v>
      </c>
      <c r="AY354" s="121" t="s">
        <v>112</v>
      </c>
      <c r="BK354" s="128">
        <f>SUM(BK355:BK369)</f>
        <v>0</v>
      </c>
    </row>
    <row r="355" spans="2:65" s="1" customFormat="1" ht="24.15" customHeight="1" x14ac:dyDescent="0.2">
      <c r="B355" s="131"/>
      <c r="C355" s="132" t="s">
        <v>914</v>
      </c>
      <c r="D355" s="132" t="s">
        <v>115</v>
      </c>
      <c r="E355" s="133" t="s">
        <v>915</v>
      </c>
      <c r="F355" s="134" t="s">
        <v>916</v>
      </c>
      <c r="G355" s="135" t="s">
        <v>244</v>
      </c>
      <c r="H355" s="136">
        <v>1</v>
      </c>
      <c r="I355" s="137"/>
      <c r="J355" s="137"/>
      <c r="K355" s="138"/>
      <c r="L355" s="25"/>
      <c r="M355" s="139" t="s">
        <v>1</v>
      </c>
      <c r="N355" s="140" t="s">
        <v>32</v>
      </c>
      <c r="O355" s="141">
        <v>1.06</v>
      </c>
      <c r="P355" s="141">
        <f t="shared" ref="P355:P369" si="75">O355*H355</f>
        <v>1.06</v>
      </c>
      <c r="Q355" s="141">
        <v>0</v>
      </c>
      <c r="R355" s="141">
        <f t="shared" ref="R355:R369" si="76">Q355*H355</f>
        <v>0</v>
      </c>
      <c r="S355" s="141">
        <v>0</v>
      </c>
      <c r="T355" s="142">
        <f t="shared" ref="T355:T369" si="77">S355*H355</f>
        <v>0</v>
      </c>
      <c r="AR355" s="143" t="s">
        <v>917</v>
      </c>
      <c r="AT355" s="143" t="s">
        <v>115</v>
      </c>
      <c r="AU355" s="143" t="s">
        <v>73</v>
      </c>
      <c r="AY355" s="13" t="s">
        <v>112</v>
      </c>
      <c r="BE355" s="144">
        <f t="shared" ref="BE355:BE369" si="78">IF(N355="základná",J355,0)</f>
        <v>0</v>
      </c>
      <c r="BF355" s="144">
        <f t="shared" ref="BF355:BF369" si="79">IF(N355="znížená",J355,0)</f>
        <v>0</v>
      </c>
      <c r="BG355" s="144">
        <f t="shared" ref="BG355:BG369" si="80">IF(N355="zákl. prenesená",J355,0)</f>
        <v>0</v>
      </c>
      <c r="BH355" s="144">
        <f t="shared" ref="BH355:BH369" si="81">IF(N355="zníž. prenesená",J355,0)</f>
        <v>0</v>
      </c>
      <c r="BI355" s="144">
        <f t="shared" ref="BI355:BI369" si="82">IF(N355="nulová",J355,0)</f>
        <v>0</v>
      </c>
      <c r="BJ355" s="13" t="s">
        <v>111</v>
      </c>
      <c r="BK355" s="144">
        <f t="shared" ref="BK355:BK369" si="83">ROUND(I355*H355,2)</f>
        <v>0</v>
      </c>
      <c r="BL355" s="13" t="s">
        <v>917</v>
      </c>
      <c r="BM355" s="143" t="s">
        <v>918</v>
      </c>
    </row>
    <row r="356" spans="2:65" s="1" customFormat="1" ht="16.5" customHeight="1" x14ac:dyDescent="0.2">
      <c r="B356" s="131"/>
      <c r="C356" s="132" t="s">
        <v>919</v>
      </c>
      <c r="D356" s="132" t="s">
        <v>115</v>
      </c>
      <c r="E356" s="133" t="s">
        <v>920</v>
      </c>
      <c r="F356" s="134" t="s">
        <v>921</v>
      </c>
      <c r="G356" s="135" t="s">
        <v>922</v>
      </c>
      <c r="H356" s="136">
        <v>1</v>
      </c>
      <c r="I356" s="137"/>
      <c r="J356" s="137"/>
      <c r="K356" s="138"/>
      <c r="L356" s="25"/>
      <c r="M356" s="139" t="s">
        <v>1</v>
      </c>
      <c r="N356" s="140" t="s">
        <v>32</v>
      </c>
      <c r="O356" s="141">
        <v>1.06</v>
      </c>
      <c r="P356" s="141">
        <f t="shared" si="75"/>
        <v>1.06</v>
      </c>
      <c r="Q356" s="141">
        <v>0</v>
      </c>
      <c r="R356" s="141">
        <f t="shared" si="76"/>
        <v>0</v>
      </c>
      <c r="S356" s="141">
        <v>0</v>
      </c>
      <c r="T356" s="142">
        <f t="shared" si="77"/>
        <v>0</v>
      </c>
      <c r="AR356" s="143" t="s">
        <v>917</v>
      </c>
      <c r="AT356" s="143" t="s">
        <v>115</v>
      </c>
      <c r="AU356" s="143" t="s">
        <v>73</v>
      </c>
      <c r="AY356" s="13" t="s">
        <v>112</v>
      </c>
      <c r="BE356" s="144">
        <f t="shared" si="78"/>
        <v>0</v>
      </c>
      <c r="BF356" s="144">
        <f t="shared" si="79"/>
        <v>0</v>
      </c>
      <c r="BG356" s="144">
        <f t="shared" si="80"/>
        <v>0</v>
      </c>
      <c r="BH356" s="144">
        <f t="shared" si="81"/>
        <v>0</v>
      </c>
      <c r="BI356" s="144">
        <f t="shared" si="82"/>
        <v>0</v>
      </c>
      <c r="BJ356" s="13" t="s">
        <v>111</v>
      </c>
      <c r="BK356" s="144">
        <f t="shared" si="83"/>
        <v>0</v>
      </c>
      <c r="BL356" s="13" t="s">
        <v>917</v>
      </c>
      <c r="BM356" s="143" t="s">
        <v>923</v>
      </c>
    </row>
    <row r="357" spans="2:65" s="1" customFormat="1" ht="21.75" customHeight="1" x14ac:dyDescent="0.2">
      <c r="B357" s="131"/>
      <c r="C357" s="132" t="s">
        <v>924</v>
      </c>
      <c r="D357" s="132" t="s">
        <v>115</v>
      </c>
      <c r="E357" s="133" t="s">
        <v>925</v>
      </c>
      <c r="F357" s="134" t="s">
        <v>926</v>
      </c>
      <c r="G357" s="135" t="s">
        <v>244</v>
      </c>
      <c r="H357" s="136">
        <v>1</v>
      </c>
      <c r="I357" s="137"/>
      <c r="J357" s="137"/>
      <c r="K357" s="138"/>
      <c r="L357" s="25"/>
      <c r="M357" s="139" t="s">
        <v>1</v>
      </c>
      <c r="N357" s="140" t="s">
        <v>32</v>
      </c>
      <c r="O357" s="141">
        <v>1.06</v>
      </c>
      <c r="P357" s="141">
        <f t="shared" si="75"/>
        <v>1.06</v>
      </c>
      <c r="Q357" s="141">
        <v>0</v>
      </c>
      <c r="R357" s="141">
        <f t="shared" si="76"/>
        <v>0</v>
      </c>
      <c r="S357" s="141">
        <v>0</v>
      </c>
      <c r="T357" s="142">
        <f t="shared" si="77"/>
        <v>0</v>
      </c>
      <c r="AR357" s="143" t="s">
        <v>917</v>
      </c>
      <c r="AT357" s="143" t="s">
        <v>115</v>
      </c>
      <c r="AU357" s="143" t="s">
        <v>73</v>
      </c>
      <c r="AY357" s="13" t="s">
        <v>112</v>
      </c>
      <c r="BE357" s="144">
        <f t="shared" si="78"/>
        <v>0</v>
      </c>
      <c r="BF357" s="144">
        <f t="shared" si="79"/>
        <v>0</v>
      </c>
      <c r="BG357" s="144">
        <f t="shared" si="80"/>
        <v>0</v>
      </c>
      <c r="BH357" s="144">
        <f t="shared" si="81"/>
        <v>0</v>
      </c>
      <c r="BI357" s="144">
        <f t="shared" si="82"/>
        <v>0</v>
      </c>
      <c r="BJ357" s="13" t="s">
        <v>111</v>
      </c>
      <c r="BK357" s="144">
        <f t="shared" si="83"/>
        <v>0</v>
      </c>
      <c r="BL357" s="13" t="s">
        <v>917</v>
      </c>
      <c r="BM357" s="143" t="s">
        <v>927</v>
      </c>
    </row>
    <row r="358" spans="2:65" s="1" customFormat="1" ht="24.15" customHeight="1" x14ac:dyDescent="0.2">
      <c r="B358" s="131"/>
      <c r="C358" s="132" t="s">
        <v>928</v>
      </c>
      <c r="D358" s="132" t="s">
        <v>115</v>
      </c>
      <c r="E358" s="133" t="s">
        <v>929</v>
      </c>
      <c r="F358" s="134" t="s">
        <v>930</v>
      </c>
      <c r="G358" s="135" t="s">
        <v>244</v>
      </c>
      <c r="H358" s="136">
        <v>1</v>
      </c>
      <c r="I358" s="137"/>
      <c r="J358" s="137"/>
      <c r="K358" s="138"/>
      <c r="L358" s="25"/>
      <c r="M358" s="139" t="s">
        <v>1</v>
      </c>
      <c r="N358" s="140" t="s">
        <v>32</v>
      </c>
      <c r="O358" s="141">
        <v>1.06</v>
      </c>
      <c r="P358" s="141">
        <f t="shared" si="75"/>
        <v>1.06</v>
      </c>
      <c r="Q358" s="141">
        <v>0</v>
      </c>
      <c r="R358" s="141">
        <f t="shared" si="76"/>
        <v>0</v>
      </c>
      <c r="S358" s="141">
        <v>0</v>
      </c>
      <c r="T358" s="142">
        <f t="shared" si="77"/>
        <v>0</v>
      </c>
      <c r="AR358" s="143" t="s">
        <v>917</v>
      </c>
      <c r="AT358" s="143" t="s">
        <v>115</v>
      </c>
      <c r="AU358" s="143" t="s">
        <v>73</v>
      </c>
      <c r="AY358" s="13" t="s">
        <v>112</v>
      </c>
      <c r="BE358" s="144">
        <f t="shared" si="78"/>
        <v>0</v>
      </c>
      <c r="BF358" s="144">
        <f t="shared" si="79"/>
        <v>0</v>
      </c>
      <c r="BG358" s="144">
        <f t="shared" si="80"/>
        <v>0</v>
      </c>
      <c r="BH358" s="144">
        <f t="shared" si="81"/>
        <v>0</v>
      </c>
      <c r="BI358" s="144">
        <f t="shared" si="82"/>
        <v>0</v>
      </c>
      <c r="BJ358" s="13" t="s">
        <v>111</v>
      </c>
      <c r="BK358" s="144">
        <f t="shared" si="83"/>
        <v>0</v>
      </c>
      <c r="BL358" s="13" t="s">
        <v>917</v>
      </c>
      <c r="BM358" s="143" t="s">
        <v>931</v>
      </c>
    </row>
    <row r="359" spans="2:65" s="1" customFormat="1" ht="16.5" customHeight="1" x14ac:dyDescent="0.2">
      <c r="B359" s="131"/>
      <c r="C359" s="132" t="s">
        <v>932</v>
      </c>
      <c r="D359" s="132" t="s">
        <v>115</v>
      </c>
      <c r="E359" s="133" t="s">
        <v>933</v>
      </c>
      <c r="F359" s="134" t="s">
        <v>934</v>
      </c>
      <c r="G359" s="135" t="s">
        <v>244</v>
      </c>
      <c r="H359" s="136">
        <v>1</v>
      </c>
      <c r="I359" s="137"/>
      <c r="J359" s="137"/>
      <c r="K359" s="138"/>
      <c r="L359" s="25"/>
      <c r="M359" s="139" t="s">
        <v>1</v>
      </c>
      <c r="N359" s="140" t="s">
        <v>32</v>
      </c>
      <c r="O359" s="141">
        <v>1.06</v>
      </c>
      <c r="P359" s="141">
        <f t="shared" si="75"/>
        <v>1.06</v>
      </c>
      <c r="Q359" s="141">
        <v>0</v>
      </c>
      <c r="R359" s="141">
        <f t="shared" si="76"/>
        <v>0</v>
      </c>
      <c r="S359" s="141">
        <v>0</v>
      </c>
      <c r="T359" s="142">
        <f t="shared" si="77"/>
        <v>0</v>
      </c>
      <c r="AR359" s="143" t="s">
        <v>917</v>
      </c>
      <c r="AT359" s="143" t="s">
        <v>115</v>
      </c>
      <c r="AU359" s="143" t="s">
        <v>73</v>
      </c>
      <c r="AY359" s="13" t="s">
        <v>112</v>
      </c>
      <c r="BE359" s="144">
        <f t="shared" si="78"/>
        <v>0</v>
      </c>
      <c r="BF359" s="144">
        <f t="shared" si="79"/>
        <v>0</v>
      </c>
      <c r="BG359" s="144">
        <f t="shared" si="80"/>
        <v>0</v>
      </c>
      <c r="BH359" s="144">
        <f t="shared" si="81"/>
        <v>0</v>
      </c>
      <c r="BI359" s="144">
        <f t="shared" si="82"/>
        <v>0</v>
      </c>
      <c r="BJ359" s="13" t="s">
        <v>111</v>
      </c>
      <c r="BK359" s="144">
        <f t="shared" si="83"/>
        <v>0</v>
      </c>
      <c r="BL359" s="13" t="s">
        <v>917</v>
      </c>
      <c r="BM359" s="143" t="s">
        <v>935</v>
      </c>
    </row>
    <row r="360" spans="2:65" s="1" customFormat="1" ht="16.5" customHeight="1" x14ac:dyDescent="0.2">
      <c r="B360" s="131"/>
      <c r="C360" s="132" t="s">
        <v>936</v>
      </c>
      <c r="D360" s="132" t="s">
        <v>115</v>
      </c>
      <c r="E360" s="133" t="s">
        <v>937</v>
      </c>
      <c r="F360" s="134" t="s">
        <v>938</v>
      </c>
      <c r="G360" s="135" t="s">
        <v>244</v>
      </c>
      <c r="H360" s="136">
        <v>1</v>
      </c>
      <c r="I360" s="137"/>
      <c r="J360" s="137"/>
      <c r="K360" s="138"/>
      <c r="L360" s="25"/>
      <c r="M360" s="139" t="s">
        <v>1</v>
      </c>
      <c r="N360" s="140" t="s">
        <v>32</v>
      </c>
      <c r="O360" s="141">
        <v>1.06</v>
      </c>
      <c r="P360" s="141">
        <f t="shared" si="75"/>
        <v>1.06</v>
      </c>
      <c r="Q360" s="141">
        <v>0</v>
      </c>
      <c r="R360" s="141">
        <f t="shared" si="76"/>
        <v>0</v>
      </c>
      <c r="S360" s="141">
        <v>0</v>
      </c>
      <c r="T360" s="142">
        <f t="shared" si="77"/>
        <v>0</v>
      </c>
      <c r="AR360" s="143" t="s">
        <v>917</v>
      </c>
      <c r="AT360" s="143" t="s">
        <v>115</v>
      </c>
      <c r="AU360" s="143" t="s">
        <v>73</v>
      </c>
      <c r="AY360" s="13" t="s">
        <v>112</v>
      </c>
      <c r="BE360" s="144">
        <f t="shared" si="78"/>
        <v>0</v>
      </c>
      <c r="BF360" s="144">
        <f t="shared" si="79"/>
        <v>0</v>
      </c>
      <c r="BG360" s="144">
        <f t="shared" si="80"/>
        <v>0</v>
      </c>
      <c r="BH360" s="144">
        <f t="shared" si="81"/>
        <v>0</v>
      </c>
      <c r="BI360" s="144">
        <f t="shared" si="82"/>
        <v>0</v>
      </c>
      <c r="BJ360" s="13" t="s">
        <v>111</v>
      </c>
      <c r="BK360" s="144">
        <f t="shared" si="83"/>
        <v>0</v>
      </c>
      <c r="BL360" s="13" t="s">
        <v>917</v>
      </c>
      <c r="BM360" s="143" t="s">
        <v>939</v>
      </c>
    </row>
    <row r="361" spans="2:65" s="1" customFormat="1" ht="16.5" customHeight="1" x14ac:dyDescent="0.2">
      <c r="B361" s="131"/>
      <c r="C361" s="132" t="s">
        <v>940</v>
      </c>
      <c r="D361" s="132" t="s">
        <v>115</v>
      </c>
      <c r="E361" s="133" t="s">
        <v>941</v>
      </c>
      <c r="F361" s="134" t="s">
        <v>942</v>
      </c>
      <c r="G361" s="135" t="s">
        <v>244</v>
      </c>
      <c r="H361" s="136">
        <v>1</v>
      </c>
      <c r="I361" s="137"/>
      <c r="J361" s="137"/>
      <c r="K361" s="138"/>
      <c r="L361" s="25"/>
      <c r="M361" s="139" t="s">
        <v>1</v>
      </c>
      <c r="N361" s="140" t="s">
        <v>32</v>
      </c>
      <c r="O361" s="141">
        <v>1.06</v>
      </c>
      <c r="P361" s="141">
        <f t="shared" si="75"/>
        <v>1.06</v>
      </c>
      <c r="Q361" s="141">
        <v>0</v>
      </c>
      <c r="R361" s="141">
        <f t="shared" si="76"/>
        <v>0</v>
      </c>
      <c r="S361" s="141">
        <v>0</v>
      </c>
      <c r="T361" s="142">
        <f t="shared" si="77"/>
        <v>0</v>
      </c>
      <c r="AR361" s="143" t="s">
        <v>917</v>
      </c>
      <c r="AT361" s="143" t="s">
        <v>115</v>
      </c>
      <c r="AU361" s="143" t="s">
        <v>73</v>
      </c>
      <c r="AY361" s="13" t="s">
        <v>112</v>
      </c>
      <c r="BE361" s="144">
        <f t="shared" si="78"/>
        <v>0</v>
      </c>
      <c r="BF361" s="144">
        <f t="shared" si="79"/>
        <v>0</v>
      </c>
      <c r="BG361" s="144">
        <f t="shared" si="80"/>
        <v>0</v>
      </c>
      <c r="BH361" s="144">
        <f t="shared" si="81"/>
        <v>0</v>
      </c>
      <c r="BI361" s="144">
        <f t="shared" si="82"/>
        <v>0</v>
      </c>
      <c r="BJ361" s="13" t="s">
        <v>111</v>
      </c>
      <c r="BK361" s="144">
        <f t="shared" si="83"/>
        <v>0</v>
      </c>
      <c r="BL361" s="13" t="s">
        <v>917</v>
      </c>
      <c r="BM361" s="143" t="s">
        <v>943</v>
      </c>
    </row>
    <row r="362" spans="2:65" s="1" customFormat="1" ht="24.15" customHeight="1" x14ac:dyDescent="0.2">
      <c r="B362" s="131"/>
      <c r="C362" s="132" t="s">
        <v>944</v>
      </c>
      <c r="D362" s="132" t="s">
        <v>115</v>
      </c>
      <c r="E362" s="133" t="s">
        <v>945</v>
      </c>
      <c r="F362" s="134" t="s">
        <v>946</v>
      </c>
      <c r="G362" s="135" t="s">
        <v>244</v>
      </c>
      <c r="H362" s="136">
        <v>1</v>
      </c>
      <c r="I362" s="137"/>
      <c r="J362" s="137"/>
      <c r="K362" s="138"/>
      <c r="L362" s="25"/>
      <c r="M362" s="139" t="s">
        <v>1</v>
      </c>
      <c r="N362" s="140" t="s">
        <v>32</v>
      </c>
      <c r="O362" s="141">
        <v>1.06</v>
      </c>
      <c r="P362" s="141">
        <f t="shared" si="75"/>
        <v>1.06</v>
      </c>
      <c r="Q362" s="141">
        <v>0</v>
      </c>
      <c r="R362" s="141">
        <f t="shared" si="76"/>
        <v>0</v>
      </c>
      <c r="S362" s="141">
        <v>0</v>
      </c>
      <c r="T362" s="142">
        <f t="shared" si="77"/>
        <v>0</v>
      </c>
      <c r="AR362" s="143" t="s">
        <v>917</v>
      </c>
      <c r="AT362" s="143" t="s">
        <v>115</v>
      </c>
      <c r="AU362" s="143" t="s">
        <v>73</v>
      </c>
      <c r="AY362" s="13" t="s">
        <v>112</v>
      </c>
      <c r="BE362" s="144">
        <f t="shared" si="78"/>
        <v>0</v>
      </c>
      <c r="BF362" s="144">
        <f t="shared" si="79"/>
        <v>0</v>
      </c>
      <c r="BG362" s="144">
        <f t="shared" si="80"/>
        <v>0</v>
      </c>
      <c r="BH362" s="144">
        <f t="shared" si="81"/>
        <v>0</v>
      </c>
      <c r="BI362" s="144">
        <f t="shared" si="82"/>
        <v>0</v>
      </c>
      <c r="BJ362" s="13" t="s">
        <v>111</v>
      </c>
      <c r="BK362" s="144">
        <f t="shared" si="83"/>
        <v>0</v>
      </c>
      <c r="BL362" s="13" t="s">
        <v>917</v>
      </c>
      <c r="BM362" s="143" t="s">
        <v>947</v>
      </c>
    </row>
    <row r="363" spans="2:65" s="1" customFormat="1" ht="16.5" customHeight="1" x14ac:dyDescent="0.2">
      <c r="B363" s="131"/>
      <c r="C363" s="132" t="s">
        <v>948</v>
      </c>
      <c r="D363" s="132" t="s">
        <v>115</v>
      </c>
      <c r="E363" s="133" t="s">
        <v>949</v>
      </c>
      <c r="F363" s="134" t="s">
        <v>950</v>
      </c>
      <c r="G363" s="135" t="s">
        <v>244</v>
      </c>
      <c r="H363" s="136">
        <v>1</v>
      </c>
      <c r="I363" s="137"/>
      <c r="J363" s="137"/>
      <c r="K363" s="138"/>
      <c r="L363" s="25"/>
      <c r="M363" s="139" t="s">
        <v>1</v>
      </c>
      <c r="N363" s="140" t="s">
        <v>32</v>
      </c>
      <c r="O363" s="141">
        <v>1.06</v>
      </c>
      <c r="P363" s="141">
        <f t="shared" si="75"/>
        <v>1.06</v>
      </c>
      <c r="Q363" s="141">
        <v>0</v>
      </c>
      <c r="R363" s="141">
        <f t="shared" si="76"/>
        <v>0</v>
      </c>
      <c r="S363" s="141">
        <v>0</v>
      </c>
      <c r="T363" s="142">
        <f t="shared" si="77"/>
        <v>0</v>
      </c>
      <c r="AR363" s="143" t="s">
        <v>917</v>
      </c>
      <c r="AT363" s="143" t="s">
        <v>115</v>
      </c>
      <c r="AU363" s="143" t="s">
        <v>73</v>
      </c>
      <c r="AY363" s="13" t="s">
        <v>112</v>
      </c>
      <c r="BE363" s="144">
        <f t="shared" si="78"/>
        <v>0</v>
      </c>
      <c r="BF363" s="144">
        <f t="shared" si="79"/>
        <v>0</v>
      </c>
      <c r="BG363" s="144">
        <f t="shared" si="80"/>
        <v>0</v>
      </c>
      <c r="BH363" s="144">
        <f t="shared" si="81"/>
        <v>0</v>
      </c>
      <c r="BI363" s="144">
        <f t="shared" si="82"/>
        <v>0</v>
      </c>
      <c r="BJ363" s="13" t="s">
        <v>111</v>
      </c>
      <c r="BK363" s="144">
        <f t="shared" si="83"/>
        <v>0</v>
      </c>
      <c r="BL363" s="13" t="s">
        <v>917</v>
      </c>
      <c r="BM363" s="143" t="s">
        <v>951</v>
      </c>
    </row>
    <row r="364" spans="2:65" s="1" customFormat="1" ht="16.5" customHeight="1" x14ac:dyDescent="0.2">
      <c r="B364" s="131"/>
      <c r="C364" s="132" t="s">
        <v>952</v>
      </c>
      <c r="D364" s="132" t="s">
        <v>115</v>
      </c>
      <c r="E364" s="133" t="s">
        <v>953</v>
      </c>
      <c r="F364" s="134" t="s">
        <v>954</v>
      </c>
      <c r="G364" s="135" t="s">
        <v>244</v>
      </c>
      <c r="H364" s="136">
        <v>1</v>
      </c>
      <c r="I364" s="137"/>
      <c r="J364" s="137"/>
      <c r="K364" s="138"/>
      <c r="L364" s="25"/>
      <c r="M364" s="139" t="s">
        <v>1</v>
      </c>
      <c r="N364" s="140" t="s">
        <v>32</v>
      </c>
      <c r="O364" s="141">
        <v>1.06</v>
      </c>
      <c r="P364" s="141">
        <f t="shared" si="75"/>
        <v>1.06</v>
      </c>
      <c r="Q364" s="141">
        <v>0</v>
      </c>
      <c r="R364" s="141">
        <f t="shared" si="76"/>
        <v>0</v>
      </c>
      <c r="S364" s="141">
        <v>0</v>
      </c>
      <c r="T364" s="142">
        <f t="shared" si="77"/>
        <v>0</v>
      </c>
      <c r="AR364" s="143" t="s">
        <v>917</v>
      </c>
      <c r="AT364" s="143" t="s">
        <v>115</v>
      </c>
      <c r="AU364" s="143" t="s">
        <v>73</v>
      </c>
      <c r="AY364" s="13" t="s">
        <v>112</v>
      </c>
      <c r="BE364" s="144">
        <f t="shared" si="78"/>
        <v>0</v>
      </c>
      <c r="BF364" s="144">
        <f t="shared" si="79"/>
        <v>0</v>
      </c>
      <c r="BG364" s="144">
        <f t="shared" si="80"/>
        <v>0</v>
      </c>
      <c r="BH364" s="144">
        <f t="shared" si="81"/>
        <v>0</v>
      </c>
      <c r="BI364" s="144">
        <f t="shared" si="82"/>
        <v>0</v>
      </c>
      <c r="BJ364" s="13" t="s">
        <v>111</v>
      </c>
      <c r="BK364" s="144">
        <f t="shared" si="83"/>
        <v>0</v>
      </c>
      <c r="BL364" s="13" t="s">
        <v>917</v>
      </c>
      <c r="BM364" s="143" t="s">
        <v>955</v>
      </c>
    </row>
    <row r="365" spans="2:65" s="1" customFormat="1" ht="24.15" customHeight="1" x14ac:dyDescent="0.2">
      <c r="B365" s="131"/>
      <c r="C365" s="132" t="s">
        <v>956</v>
      </c>
      <c r="D365" s="132" t="s">
        <v>115</v>
      </c>
      <c r="E365" s="133" t="s">
        <v>957</v>
      </c>
      <c r="F365" s="134" t="s">
        <v>958</v>
      </c>
      <c r="G365" s="135" t="s">
        <v>244</v>
      </c>
      <c r="H365" s="136">
        <v>1</v>
      </c>
      <c r="I365" s="137"/>
      <c r="J365" s="137"/>
      <c r="K365" s="138"/>
      <c r="L365" s="25"/>
      <c r="M365" s="139" t="s">
        <v>1</v>
      </c>
      <c r="N365" s="140" t="s">
        <v>32</v>
      </c>
      <c r="O365" s="141">
        <v>1.06</v>
      </c>
      <c r="P365" s="141">
        <f t="shared" si="75"/>
        <v>1.06</v>
      </c>
      <c r="Q365" s="141">
        <v>0</v>
      </c>
      <c r="R365" s="141">
        <f t="shared" si="76"/>
        <v>0</v>
      </c>
      <c r="S365" s="141">
        <v>0</v>
      </c>
      <c r="T365" s="142">
        <f t="shared" si="77"/>
        <v>0</v>
      </c>
      <c r="AR365" s="143" t="s">
        <v>917</v>
      </c>
      <c r="AT365" s="143" t="s">
        <v>115</v>
      </c>
      <c r="AU365" s="143" t="s">
        <v>73</v>
      </c>
      <c r="AY365" s="13" t="s">
        <v>112</v>
      </c>
      <c r="BE365" s="144">
        <f t="shared" si="78"/>
        <v>0</v>
      </c>
      <c r="BF365" s="144">
        <f t="shared" si="79"/>
        <v>0</v>
      </c>
      <c r="BG365" s="144">
        <f t="shared" si="80"/>
        <v>0</v>
      </c>
      <c r="BH365" s="144">
        <f t="shared" si="81"/>
        <v>0</v>
      </c>
      <c r="BI365" s="144">
        <f t="shared" si="82"/>
        <v>0</v>
      </c>
      <c r="BJ365" s="13" t="s">
        <v>111</v>
      </c>
      <c r="BK365" s="144">
        <f t="shared" si="83"/>
        <v>0</v>
      </c>
      <c r="BL365" s="13" t="s">
        <v>917</v>
      </c>
      <c r="BM365" s="143" t="s">
        <v>959</v>
      </c>
    </row>
    <row r="366" spans="2:65" s="1" customFormat="1" ht="55.5" customHeight="1" x14ac:dyDescent="0.2">
      <c r="B366" s="131"/>
      <c r="C366" s="132" t="s">
        <v>960</v>
      </c>
      <c r="D366" s="132" t="s">
        <v>115</v>
      </c>
      <c r="E366" s="133" t="s">
        <v>961</v>
      </c>
      <c r="F366" s="134" t="s">
        <v>962</v>
      </c>
      <c r="G366" s="135" t="s">
        <v>244</v>
      </c>
      <c r="H366" s="136">
        <v>1</v>
      </c>
      <c r="I366" s="137"/>
      <c r="J366" s="137"/>
      <c r="K366" s="138"/>
      <c r="L366" s="25"/>
      <c r="M366" s="139" t="s">
        <v>1</v>
      </c>
      <c r="N366" s="140" t="s">
        <v>32</v>
      </c>
      <c r="O366" s="141">
        <v>1.06</v>
      </c>
      <c r="P366" s="141">
        <f t="shared" si="75"/>
        <v>1.06</v>
      </c>
      <c r="Q366" s="141">
        <v>0</v>
      </c>
      <c r="R366" s="141">
        <f t="shared" si="76"/>
        <v>0</v>
      </c>
      <c r="S366" s="141">
        <v>0</v>
      </c>
      <c r="T366" s="142">
        <f t="shared" si="77"/>
        <v>0</v>
      </c>
      <c r="AR366" s="143" t="s">
        <v>917</v>
      </c>
      <c r="AT366" s="143" t="s">
        <v>115</v>
      </c>
      <c r="AU366" s="143" t="s">
        <v>73</v>
      </c>
      <c r="AY366" s="13" t="s">
        <v>112</v>
      </c>
      <c r="BE366" s="144">
        <f t="shared" si="78"/>
        <v>0</v>
      </c>
      <c r="BF366" s="144">
        <f t="shared" si="79"/>
        <v>0</v>
      </c>
      <c r="BG366" s="144">
        <f t="shared" si="80"/>
        <v>0</v>
      </c>
      <c r="BH366" s="144">
        <f t="shared" si="81"/>
        <v>0</v>
      </c>
      <c r="BI366" s="144">
        <f t="shared" si="82"/>
        <v>0</v>
      </c>
      <c r="BJ366" s="13" t="s">
        <v>111</v>
      </c>
      <c r="BK366" s="144">
        <f t="shared" si="83"/>
        <v>0</v>
      </c>
      <c r="BL366" s="13" t="s">
        <v>917</v>
      </c>
      <c r="BM366" s="143" t="s">
        <v>963</v>
      </c>
    </row>
    <row r="367" spans="2:65" s="1" customFormat="1" ht="16.5" customHeight="1" x14ac:dyDescent="0.2">
      <c r="B367" s="131"/>
      <c r="C367" s="132" t="s">
        <v>964</v>
      </c>
      <c r="D367" s="132" t="s">
        <v>115</v>
      </c>
      <c r="E367" s="133" t="s">
        <v>965</v>
      </c>
      <c r="F367" s="134" t="s">
        <v>966</v>
      </c>
      <c r="G367" s="135" t="s">
        <v>244</v>
      </c>
      <c r="H367" s="136">
        <v>1</v>
      </c>
      <c r="I367" s="137"/>
      <c r="J367" s="137"/>
      <c r="K367" s="138"/>
      <c r="L367" s="25"/>
      <c r="M367" s="139" t="s">
        <v>1</v>
      </c>
      <c r="N367" s="140" t="s">
        <v>32</v>
      </c>
      <c r="O367" s="141">
        <v>1.06</v>
      </c>
      <c r="P367" s="141">
        <f t="shared" si="75"/>
        <v>1.06</v>
      </c>
      <c r="Q367" s="141">
        <v>0</v>
      </c>
      <c r="R367" s="141">
        <f t="shared" si="76"/>
        <v>0</v>
      </c>
      <c r="S367" s="141">
        <v>0</v>
      </c>
      <c r="T367" s="142">
        <f t="shared" si="77"/>
        <v>0</v>
      </c>
      <c r="AR367" s="143" t="s">
        <v>917</v>
      </c>
      <c r="AT367" s="143" t="s">
        <v>115</v>
      </c>
      <c r="AU367" s="143" t="s">
        <v>73</v>
      </c>
      <c r="AY367" s="13" t="s">
        <v>112</v>
      </c>
      <c r="BE367" s="144">
        <f t="shared" si="78"/>
        <v>0</v>
      </c>
      <c r="BF367" s="144">
        <f t="shared" si="79"/>
        <v>0</v>
      </c>
      <c r="BG367" s="144">
        <f t="shared" si="80"/>
        <v>0</v>
      </c>
      <c r="BH367" s="144">
        <f t="shared" si="81"/>
        <v>0</v>
      </c>
      <c r="BI367" s="144">
        <f t="shared" si="82"/>
        <v>0</v>
      </c>
      <c r="BJ367" s="13" t="s">
        <v>111</v>
      </c>
      <c r="BK367" s="144">
        <f t="shared" si="83"/>
        <v>0</v>
      </c>
      <c r="BL367" s="13" t="s">
        <v>917</v>
      </c>
      <c r="BM367" s="143" t="s">
        <v>967</v>
      </c>
    </row>
    <row r="368" spans="2:65" s="1" customFormat="1" ht="24.15" customHeight="1" x14ac:dyDescent="0.2">
      <c r="B368" s="131"/>
      <c r="C368" s="132" t="s">
        <v>968</v>
      </c>
      <c r="D368" s="132" t="s">
        <v>115</v>
      </c>
      <c r="E368" s="133" t="s">
        <v>969</v>
      </c>
      <c r="F368" s="134" t="s">
        <v>970</v>
      </c>
      <c r="G368" s="135" t="s">
        <v>244</v>
      </c>
      <c r="H368" s="136">
        <v>1</v>
      </c>
      <c r="I368" s="137"/>
      <c r="J368" s="137"/>
      <c r="K368" s="138"/>
      <c r="L368" s="25"/>
      <c r="M368" s="139" t="s">
        <v>1</v>
      </c>
      <c r="N368" s="140" t="s">
        <v>32</v>
      </c>
      <c r="O368" s="141">
        <v>1.06</v>
      </c>
      <c r="P368" s="141">
        <f t="shared" si="75"/>
        <v>1.06</v>
      </c>
      <c r="Q368" s="141">
        <v>0</v>
      </c>
      <c r="R368" s="141">
        <f t="shared" si="76"/>
        <v>0</v>
      </c>
      <c r="S368" s="141">
        <v>0</v>
      </c>
      <c r="T368" s="142">
        <f t="shared" si="77"/>
        <v>0</v>
      </c>
      <c r="AR368" s="143" t="s">
        <v>917</v>
      </c>
      <c r="AT368" s="143" t="s">
        <v>115</v>
      </c>
      <c r="AU368" s="143" t="s">
        <v>73</v>
      </c>
      <c r="AY368" s="13" t="s">
        <v>112</v>
      </c>
      <c r="BE368" s="144">
        <f t="shared" si="78"/>
        <v>0</v>
      </c>
      <c r="BF368" s="144">
        <f t="shared" si="79"/>
        <v>0</v>
      </c>
      <c r="BG368" s="144">
        <f t="shared" si="80"/>
        <v>0</v>
      </c>
      <c r="BH368" s="144">
        <f t="shared" si="81"/>
        <v>0</v>
      </c>
      <c r="BI368" s="144">
        <f t="shared" si="82"/>
        <v>0</v>
      </c>
      <c r="BJ368" s="13" t="s">
        <v>111</v>
      </c>
      <c r="BK368" s="144">
        <f t="shared" si="83"/>
        <v>0</v>
      </c>
      <c r="BL368" s="13" t="s">
        <v>917</v>
      </c>
      <c r="BM368" s="143" t="s">
        <v>971</v>
      </c>
    </row>
    <row r="369" spans="2:65" s="1" customFormat="1" ht="24.15" customHeight="1" x14ac:dyDescent="0.2">
      <c r="B369" s="131"/>
      <c r="C369" s="132" t="s">
        <v>972</v>
      </c>
      <c r="D369" s="132" t="s">
        <v>115</v>
      </c>
      <c r="E369" s="133" t="s">
        <v>973</v>
      </c>
      <c r="F369" s="134" t="s">
        <v>974</v>
      </c>
      <c r="G369" s="135" t="s">
        <v>244</v>
      </c>
      <c r="H369" s="136">
        <v>1</v>
      </c>
      <c r="I369" s="137"/>
      <c r="J369" s="137"/>
      <c r="K369" s="138"/>
      <c r="L369" s="25"/>
      <c r="M369" s="155" t="s">
        <v>1</v>
      </c>
      <c r="N369" s="156" t="s">
        <v>32</v>
      </c>
      <c r="O369" s="157">
        <v>1.06</v>
      </c>
      <c r="P369" s="157">
        <f t="shared" si="75"/>
        <v>1.06</v>
      </c>
      <c r="Q369" s="157">
        <v>0</v>
      </c>
      <c r="R369" s="157">
        <f t="shared" si="76"/>
        <v>0</v>
      </c>
      <c r="S369" s="157">
        <v>0</v>
      </c>
      <c r="T369" s="158">
        <f t="shared" si="77"/>
        <v>0</v>
      </c>
      <c r="AR369" s="143" t="s">
        <v>917</v>
      </c>
      <c r="AT369" s="143" t="s">
        <v>115</v>
      </c>
      <c r="AU369" s="143" t="s">
        <v>73</v>
      </c>
      <c r="AY369" s="13" t="s">
        <v>112</v>
      </c>
      <c r="BE369" s="144">
        <f t="shared" si="78"/>
        <v>0</v>
      </c>
      <c r="BF369" s="144">
        <f t="shared" si="79"/>
        <v>0</v>
      </c>
      <c r="BG369" s="144">
        <f t="shared" si="80"/>
        <v>0</v>
      </c>
      <c r="BH369" s="144">
        <f t="shared" si="81"/>
        <v>0</v>
      </c>
      <c r="BI369" s="144">
        <f t="shared" si="82"/>
        <v>0</v>
      </c>
      <c r="BJ369" s="13" t="s">
        <v>111</v>
      </c>
      <c r="BK369" s="144">
        <f t="shared" si="83"/>
        <v>0</v>
      </c>
      <c r="BL369" s="13" t="s">
        <v>917</v>
      </c>
      <c r="BM369" s="143" t="s">
        <v>975</v>
      </c>
    </row>
    <row r="370" spans="2:65" s="1" customFormat="1" ht="6.9" customHeight="1" x14ac:dyDescent="0.2">
      <c r="B370" s="40"/>
      <c r="C370" s="41"/>
      <c r="D370" s="41"/>
      <c r="E370" s="41"/>
      <c r="F370" s="41"/>
      <c r="G370" s="41"/>
      <c r="H370" s="41"/>
      <c r="I370" s="41"/>
      <c r="J370" s="41"/>
      <c r="K370" s="41"/>
      <c r="L370" s="25"/>
    </row>
    <row r="372" spans="2:65" s="161" customFormat="1" ht="11.5" x14ac:dyDescent="0.25">
      <c r="F372" s="159" t="s">
        <v>976</v>
      </c>
    </row>
    <row r="373" spans="2:65" s="161" customFormat="1" ht="23" x14ac:dyDescent="0.25">
      <c r="F373" s="160" t="s">
        <v>977</v>
      </c>
    </row>
    <row r="374" spans="2:65" s="161" customFormat="1" ht="34.5" x14ac:dyDescent="0.25">
      <c r="F374" s="160" t="s">
        <v>978</v>
      </c>
    </row>
    <row r="375" spans="2:65" s="161" customFormat="1" ht="34.5" x14ac:dyDescent="0.25">
      <c r="F375" s="160" t="s">
        <v>979</v>
      </c>
    </row>
    <row r="376" spans="2:65" s="161" customFormat="1" ht="34.5" x14ac:dyDescent="0.25">
      <c r="F376" s="160" t="s">
        <v>980</v>
      </c>
    </row>
    <row r="377" spans="2:65" s="161" customFormat="1" ht="23" x14ac:dyDescent="0.25">
      <c r="F377" s="160" t="s">
        <v>981</v>
      </c>
    </row>
    <row r="378" spans="2:65" s="161" customFormat="1" ht="11.5" x14ac:dyDescent="0.25"/>
    <row r="379" spans="2:65" s="161" customFormat="1" ht="11.5" x14ac:dyDescent="0.25"/>
    <row r="380" spans="2:65" s="161" customFormat="1" ht="11.5" x14ac:dyDescent="0.25"/>
  </sheetData>
  <autoFilter ref="C127:K369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Ústredné vykurovanie</vt:lpstr>
      <vt:lpstr>'01 - Ústredné vykurovanie'!Názvy_tlače</vt:lpstr>
      <vt:lpstr>'Rekapitulácia stavby'!Názvy_tlače</vt:lpstr>
      <vt:lpstr>'01 - Ústredné vykurovanie'!Oblasť_tlače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Štovka Michal</dc:creator>
  <cp:lastModifiedBy>Leško Ľudovít</cp:lastModifiedBy>
  <cp:lastPrinted>2024-06-12T14:03:17Z</cp:lastPrinted>
  <dcterms:created xsi:type="dcterms:W3CDTF">2024-05-29T11:53:33Z</dcterms:created>
  <dcterms:modified xsi:type="dcterms:W3CDTF">2024-06-12T14:03:44Z</dcterms:modified>
</cp:coreProperties>
</file>